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Cristina\Desktop\POSTA\"/>
    </mc:Choice>
  </mc:AlternateContent>
  <xr:revisionPtr revIDLastSave="0" documentId="8_{BAC7CED3-368F-42AC-9B78-5AA2F8C0BB5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Allegato 4" sheetId="1" r:id="rId1"/>
    <sheet name="Dettaglio Allegato 4" sheetId="2" r:id="rId2"/>
    <sheet name="Dettaglio DEI" sheetId="3" r:id="rId3"/>
  </sheets>
  <definedNames>
    <definedName name="_xlnm._FilterDatabase" localSheetId="1" hidden="1">'Dettaglio Allegato 4'!$A$1:$U$36</definedName>
    <definedName name="_xlnm._FilterDatabase" localSheetId="2" hidden="1">'Dettaglio DEI'!$A$4:$J$122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3" i="3" l="1"/>
  <c r="E145" i="3"/>
  <c r="E150" i="3" l="1"/>
  <c r="D137" i="3" l="1"/>
  <c r="F147" i="3" s="1"/>
  <c r="I12" i="3"/>
  <c r="H13" i="3"/>
  <c r="H16" i="3"/>
  <c r="H17" i="3"/>
  <c r="I18" i="3"/>
  <c r="I20" i="3"/>
  <c r="H21" i="3"/>
  <c r="H22" i="3"/>
  <c r="H25" i="3"/>
  <c r="H26" i="3"/>
  <c r="H27" i="3"/>
  <c r="I29" i="3"/>
  <c r="H30" i="3"/>
  <c r="I36" i="3"/>
  <c r="H37" i="3"/>
  <c r="H38" i="3"/>
  <c r="H42" i="3"/>
  <c r="I45" i="3"/>
  <c r="H46" i="3"/>
  <c r="H47" i="3"/>
  <c r="H49" i="3"/>
  <c r="H50" i="3"/>
  <c r="H53" i="3"/>
  <c r="H54" i="3"/>
  <c r="H55" i="3"/>
  <c r="H61" i="3"/>
  <c r="H62" i="3"/>
  <c r="H63" i="3"/>
  <c r="H66" i="3"/>
  <c r="I69" i="3"/>
  <c r="H70" i="3"/>
  <c r="I71" i="3"/>
  <c r="H73" i="3"/>
  <c r="H77" i="3"/>
  <c r="H78" i="3"/>
  <c r="H79" i="3"/>
  <c r="H81" i="3"/>
  <c r="I85" i="3"/>
  <c r="H86" i="3"/>
  <c r="H87" i="3"/>
  <c r="H93" i="3"/>
  <c r="I94" i="3"/>
  <c r="H95" i="3"/>
  <c r="H97" i="3"/>
  <c r="I98" i="3"/>
  <c r="H101" i="3"/>
  <c r="H102" i="3"/>
  <c r="H105" i="3"/>
  <c r="I107" i="3"/>
  <c r="H108" i="3"/>
  <c r="I109" i="3"/>
  <c r="H110" i="3"/>
  <c r="I111" i="3"/>
  <c r="H112" i="3"/>
  <c r="I117" i="3"/>
  <c r="H118" i="3"/>
  <c r="I119" i="3"/>
  <c r="I121" i="3"/>
  <c r="H122" i="3"/>
  <c r="H6" i="3"/>
  <c r="K104" i="3"/>
  <c r="D138" i="3"/>
  <c r="F148" i="3" s="1"/>
  <c r="D145" i="3"/>
  <c r="D143" i="3"/>
  <c r="H34" i="3"/>
  <c r="H103" i="3"/>
  <c r="H115" i="3"/>
  <c r="H113" i="3"/>
  <c r="I113" i="3"/>
  <c r="J69" i="2"/>
  <c r="K69" i="2"/>
  <c r="L69" i="2"/>
  <c r="M69" i="2"/>
  <c r="D134" i="3"/>
  <c r="F146" i="3" s="1"/>
  <c r="D133" i="3"/>
  <c r="F150" i="3" s="1"/>
  <c r="H7" i="3"/>
  <c r="I7" i="3"/>
  <c r="H8" i="3"/>
  <c r="I8" i="3"/>
  <c r="H9" i="3"/>
  <c r="I9" i="3"/>
  <c r="H10" i="3"/>
  <c r="I10" i="3"/>
  <c r="H11" i="3"/>
  <c r="I11" i="3"/>
  <c r="H14" i="3"/>
  <c r="I14" i="3"/>
  <c r="H15" i="3"/>
  <c r="I15" i="3"/>
  <c r="H19" i="3"/>
  <c r="I19" i="3"/>
  <c r="I22" i="3"/>
  <c r="H23" i="3"/>
  <c r="I23" i="3"/>
  <c r="H24" i="3"/>
  <c r="I24" i="3"/>
  <c r="H28" i="3"/>
  <c r="I28" i="3"/>
  <c r="H31" i="3"/>
  <c r="I31" i="3"/>
  <c r="H32" i="3"/>
  <c r="I32" i="3"/>
  <c r="H33" i="3"/>
  <c r="I33" i="3"/>
  <c r="I34" i="3"/>
  <c r="H35" i="3"/>
  <c r="I35" i="3"/>
  <c r="H36" i="3"/>
  <c r="H39" i="3"/>
  <c r="I39" i="3"/>
  <c r="H40" i="3"/>
  <c r="I40" i="3"/>
  <c r="H41" i="3"/>
  <c r="I41" i="3"/>
  <c r="H43" i="3"/>
  <c r="I43" i="3"/>
  <c r="H44" i="3"/>
  <c r="I44" i="3"/>
  <c r="H48" i="3"/>
  <c r="I48" i="3"/>
  <c r="H51" i="3"/>
  <c r="I51" i="3"/>
  <c r="H52" i="3"/>
  <c r="I52" i="3"/>
  <c r="H56" i="3"/>
  <c r="I56" i="3"/>
  <c r="H58" i="3"/>
  <c r="I58" i="3"/>
  <c r="H59" i="3"/>
  <c r="I59" i="3"/>
  <c r="H60" i="3"/>
  <c r="I60" i="3"/>
  <c r="H64" i="3"/>
  <c r="I64" i="3"/>
  <c r="H67" i="3"/>
  <c r="I67" i="3"/>
  <c r="H72" i="3"/>
  <c r="I72" i="3"/>
  <c r="H75" i="3"/>
  <c r="I75" i="3"/>
  <c r="H76" i="3"/>
  <c r="I76" i="3"/>
  <c r="H80" i="3"/>
  <c r="I80" i="3"/>
  <c r="I81" i="3"/>
  <c r="H83" i="3"/>
  <c r="I83" i="3"/>
  <c r="H84" i="3"/>
  <c r="I84" i="3"/>
  <c r="I87" i="3"/>
  <c r="H88" i="3"/>
  <c r="I88" i="3"/>
  <c r="H89" i="3"/>
  <c r="I89" i="3"/>
  <c r="H91" i="3"/>
  <c r="I91" i="3"/>
  <c r="H92" i="3"/>
  <c r="I92" i="3"/>
  <c r="H96" i="3"/>
  <c r="I96" i="3"/>
  <c r="H99" i="3"/>
  <c r="I99" i="3"/>
  <c r="H100" i="3"/>
  <c r="I100" i="3"/>
  <c r="I102" i="3"/>
  <c r="I103" i="3"/>
  <c r="H106" i="3"/>
  <c r="I106" i="3"/>
  <c r="H107" i="3"/>
  <c r="H109" i="3"/>
  <c r="I115" i="3"/>
  <c r="H116" i="3"/>
  <c r="I116" i="3"/>
  <c r="H120" i="3"/>
  <c r="I120" i="3"/>
  <c r="H121" i="3"/>
  <c r="I122" i="3"/>
  <c r="I5" i="3"/>
  <c r="H5" i="3"/>
  <c r="H111" i="3" l="1"/>
  <c r="H69" i="3"/>
  <c r="J69" i="3" s="1"/>
  <c r="I25" i="3"/>
  <c r="J25" i="3" s="1"/>
  <c r="I16" i="3"/>
  <c r="H117" i="3"/>
  <c r="J117" i="3" s="1"/>
  <c r="K117" i="3" s="1"/>
  <c r="I79" i="3"/>
  <c r="I63" i="3"/>
  <c r="J63" i="3" s="1"/>
  <c r="H18" i="3"/>
  <c r="J18" i="3" s="1"/>
  <c r="I105" i="3"/>
  <c r="J105" i="3" s="1"/>
  <c r="K105" i="3" s="1"/>
  <c r="I70" i="3"/>
  <c r="J70" i="3" s="1"/>
  <c r="I55" i="3"/>
  <c r="J55" i="3" s="1"/>
  <c r="I47" i="3"/>
  <c r="J47" i="3" s="1"/>
  <c r="I17" i="3"/>
  <c r="J17" i="3" s="1"/>
  <c r="H71" i="3"/>
  <c r="J71" i="3" s="1"/>
  <c r="I27" i="3"/>
  <c r="J27" i="3" s="1"/>
  <c r="I112" i="3"/>
  <c r="J112" i="3" s="1"/>
  <c r="K112" i="3" s="1"/>
  <c r="I95" i="3"/>
  <c r="J95" i="3" s="1"/>
  <c r="I26" i="3"/>
  <c r="J26" i="3" s="1"/>
  <c r="H94" i="3"/>
  <c r="J94" i="3" s="1"/>
  <c r="I50" i="3"/>
  <c r="J50" i="3" s="1"/>
  <c r="H98" i="3"/>
  <c r="J98" i="3" s="1"/>
  <c r="I73" i="3"/>
  <c r="J73" i="3" s="1"/>
  <c r="I49" i="3"/>
  <c r="J49" i="3" s="1"/>
  <c r="H12" i="3"/>
  <c r="J12" i="3" s="1"/>
  <c r="H20" i="3"/>
  <c r="J20" i="3" s="1"/>
  <c r="I97" i="3"/>
  <c r="J97" i="3" s="1"/>
  <c r="I108" i="3"/>
  <c r="J108" i="3" s="1"/>
  <c r="K108" i="3" s="1"/>
  <c r="I66" i="3"/>
  <c r="J66" i="3" s="1"/>
  <c r="I42" i="3"/>
  <c r="J42" i="3" s="1"/>
  <c r="I77" i="3"/>
  <c r="J77" i="3" s="1"/>
  <c r="I101" i="3"/>
  <c r="J101" i="3" s="1"/>
  <c r="K101" i="3" s="1"/>
  <c r="H119" i="3"/>
  <c r="J119" i="3" s="1"/>
  <c r="H85" i="3"/>
  <c r="J85" i="3" s="1"/>
  <c r="H29" i="3"/>
  <c r="J29" i="3" s="1"/>
  <c r="I61" i="3"/>
  <c r="J61" i="3" s="1"/>
  <c r="I37" i="3"/>
  <c r="J37" i="3" s="1"/>
  <c r="H45" i="3"/>
  <c r="I13" i="3"/>
  <c r="J13" i="3" s="1"/>
  <c r="J9" i="3"/>
  <c r="I53" i="3"/>
  <c r="J53" i="3" s="1"/>
  <c r="I21" i="3"/>
  <c r="J21" i="3" s="1"/>
  <c r="I93" i="3"/>
  <c r="J93" i="3" s="1"/>
  <c r="I118" i="3"/>
  <c r="J118" i="3" s="1"/>
  <c r="I30" i="3"/>
  <c r="J30" i="3" s="1"/>
  <c r="I110" i="3"/>
  <c r="J110" i="3" s="1"/>
  <c r="K110" i="3" s="1"/>
  <c r="I78" i="3"/>
  <c r="J78" i="3" s="1"/>
  <c r="I54" i="3"/>
  <c r="J54" i="3" s="1"/>
  <c r="I46" i="3"/>
  <c r="J46" i="3" s="1"/>
  <c r="I38" i="3"/>
  <c r="I86" i="3"/>
  <c r="J86" i="3" s="1"/>
  <c r="I62" i="3"/>
  <c r="J62" i="3" s="1"/>
  <c r="I6" i="3"/>
  <c r="D150" i="3"/>
  <c r="J28" i="3"/>
  <c r="J113" i="3"/>
  <c r="K113" i="3" s="1"/>
  <c r="J92" i="3"/>
  <c r="J11" i="3"/>
  <c r="J7" i="3"/>
  <c r="J72" i="3"/>
  <c r="J33" i="3"/>
  <c r="J60" i="3"/>
  <c r="J121" i="3"/>
  <c r="J22" i="3"/>
  <c r="J5" i="3"/>
  <c r="J32" i="3"/>
  <c r="J51" i="3"/>
  <c r="J36" i="3"/>
  <c r="J99" i="3"/>
  <c r="J67" i="3"/>
  <c r="J115" i="3"/>
  <c r="K115" i="3" s="1"/>
  <c r="J84" i="3"/>
  <c r="J58" i="3"/>
  <c r="J35" i="3"/>
  <c r="J16" i="3"/>
  <c r="J111" i="3"/>
  <c r="K111" i="3" s="1"/>
  <c r="J87" i="3"/>
  <c r="J75" i="3"/>
  <c r="J41" i="3"/>
  <c r="J34" i="3"/>
  <c r="J52" i="3"/>
  <c r="J48" i="3"/>
  <c r="J14" i="3"/>
  <c r="J102" i="3"/>
  <c r="K102" i="3" s="1"/>
  <c r="J91" i="3"/>
  <c r="J120" i="3"/>
  <c r="K120" i="3" s="1"/>
  <c r="J44" i="3"/>
  <c r="J40" i="3"/>
  <c r="J10" i="3"/>
  <c r="J76" i="3"/>
  <c r="J31" i="3"/>
  <c r="J109" i="3"/>
  <c r="K109" i="3" s="1"/>
  <c r="J79" i="3"/>
  <c r="J38" i="3"/>
  <c r="J23" i="3"/>
  <c r="J8" i="3"/>
  <c r="J103" i="3"/>
  <c r="K103" i="3" s="1"/>
  <c r="J106" i="3"/>
  <c r="K106" i="3" s="1"/>
  <c r="J89" i="3"/>
  <c r="J83" i="3"/>
  <c r="J59" i="3"/>
  <c r="J24" i="3"/>
  <c r="J81" i="3"/>
  <c r="J100" i="3"/>
  <c r="J88" i="3"/>
  <c r="J116" i="3"/>
  <c r="K116" i="3" s="1"/>
  <c r="J107" i="3"/>
  <c r="K107" i="3" s="1"/>
  <c r="J80" i="3"/>
  <c r="J56" i="3"/>
  <c r="J43" i="3"/>
  <c r="J39" i="3"/>
  <c r="J19" i="3"/>
  <c r="J15" i="3"/>
  <c r="J96" i="3"/>
  <c r="J64" i="3"/>
  <c r="J122" i="3"/>
  <c r="D135" i="3"/>
  <c r="F145" i="3" s="1"/>
  <c r="F143" i="3" l="1"/>
  <c r="G143" i="3" s="1"/>
  <c r="H2" i="3"/>
  <c r="H3" i="3" s="1"/>
  <c r="I2" i="3"/>
  <c r="I3" i="3" s="1"/>
  <c r="D2" i="1" s="1"/>
  <c r="J6" i="3"/>
  <c r="J45" i="3"/>
  <c r="J2" i="3" l="1"/>
  <c r="J3" i="3" s="1"/>
  <c r="I2" i="2"/>
  <c r="D136" i="3" s="1"/>
  <c r="F151" i="3" s="1"/>
  <c r="I3" i="2"/>
  <c r="D128" i="3"/>
  <c r="G145" i="3" s="1"/>
  <c r="D3" i="1"/>
  <c r="D58" i="1" s="1"/>
  <c r="D127" i="3" l="1"/>
  <c r="F152" i="3"/>
  <c r="I69" i="2"/>
  <c r="I70" i="2" s="1"/>
  <c r="D126" i="3" s="1"/>
  <c r="D130" i="3" l="1"/>
  <c r="G150" i="3"/>
  <c r="D131" i="3"/>
</calcChain>
</file>

<file path=xl/sharedStrings.xml><?xml version="1.0" encoding="utf-8"?>
<sst xmlns="http://schemas.openxmlformats.org/spreadsheetml/2006/main" count="724" uniqueCount="383">
  <si>
    <t>Codice Articolo Convenzione</t>
  </si>
  <si>
    <t>Quantità</t>
  </si>
  <si>
    <t>Durata</t>
  </si>
  <si>
    <t>Prezzo Totale</t>
  </si>
  <si>
    <t>Note</t>
  </si>
  <si>
    <t>Consielte</t>
  </si>
  <si>
    <t>RL7-2</t>
  </si>
  <si>
    <t>tot</t>
  </si>
  <si>
    <t>Famiglia</t>
  </si>
  <si>
    <t>Descrizione Articolo Convenzione</t>
  </si>
  <si>
    <t>Produttore</t>
  </si>
  <si>
    <t>Unità di misura</t>
  </si>
  <si>
    <t>Prezzo senza IVA</t>
  </si>
  <si>
    <t>UT Totale</t>
  </si>
  <si>
    <t>Canone Anno 1 Totale</t>
  </si>
  <si>
    <t>Canone Anno 2 Totale</t>
  </si>
  <si>
    <t>Canone Anno 3 Totale</t>
  </si>
  <si>
    <t>Canone Anno 4 Totale</t>
  </si>
  <si>
    <t>Codice Articolo Produttore</t>
  </si>
  <si>
    <t>m</t>
  </si>
  <si>
    <t>TOTALE</t>
  </si>
  <si>
    <t>Totale MO</t>
  </si>
  <si>
    <t>Totale MAT</t>
  </si>
  <si>
    <t>Totale MDO+MAT</t>
  </si>
  <si>
    <t>Totale attività valorizzate a Listino DEI</t>
  </si>
  <si>
    <t>Totale attività valorizzate a Listino DEI scontato 62,59% (PA)</t>
  </si>
  <si>
    <t>Codice DEI</t>
  </si>
  <si>
    <t>Attività valorizzate a Listino DEI</t>
  </si>
  <si>
    <t>Prezzo Unitario MDO + MAT</t>
  </si>
  <si>
    <t>% MDO</t>
  </si>
  <si>
    <t>% MAT</t>
  </si>
  <si>
    <t>UdM</t>
  </si>
  <si>
    <t>Q.tà</t>
  </si>
  <si>
    <t>Subtotale MO</t>
  </si>
  <si>
    <t>Subtotale MAT</t>
  </si>
  <si>
    <t>Subtotale MDO+MAT</t>
  </si>
  <si>
    <t>16 mm</t>
  </si>
  <si>
    <t>20 mm</t>
  </si>
  <si>
    <t>25 mm</t>
  </si>
  <si>
    <t>32 mm</t>
  </si>
  <si>
    <t>40 mm</t>
  </si>
  <si>
    <t>50 mm</t>
  </si>
  <si>
    <t>F02.5.08.160.c</t>
  </si>
  <si>
    <t>F02.5.08.160.d</t>
  </si>
  <si>
    <t>F02.5.08.160.e</t>
  </si>
  <si>
    <t>F02.5.08.160.f</t>
  </si>
  <si>
    <t>F02.5.08.160.g</t>
  </si>
  <si>
    <t>F02.5.08.160.h</t>
  </si>
  <si>
    <t>F02.5.06.134</t>
  </si>
  <si>
    <t>Minicanale in materiale termoplastico senza alogeni per la distribuzione di cavi e porta apparecchi, completo di coperchio, in opera: senza parete divisoria:</t>
  </si>
  <si>
    <t>F02.5.06.134.a</t>
  </si>
  <si>
    <t>22 x 10 mm</t>
  </si>
  <si>
    <t>F02.5.06.134.b</t>
  </si>
  <si>
    <t>30 x 16 mm</t>
  </si>
  <si>
    <t>F02.5.06.134.c</t>
  </si>
  <si>
    <t>50 x 20 mm</t>
  </si>
  <si>
    <t>F02.5.06.135</t>
  </si>
  <si>
    <t>50 x 20 mm con parete divisoria</t>
  </si>
  <si>
    <t>F01.05.09.105</t>
  </si>
  <si>
    <t xml:space="preserve"> Accessori per canaline e minicanali:</t>
  </si>
  <si>
    <t>F01.5.09.105.a</t>
  </si>
  <si>
    <t>scatola portapparecchi, 3/4 moduli, per canalina battiscopa, altezza 90 mm</t>
  </si>
  <si>
    <t>F01.5.09.105.b</t>
  </si>
  <si>
    <t>scatola portapparecchi, 3/4 moduli, per canalina battiscopa, altezza 100 mm</t>
  </si>
  <si>
    <t>F01.5.09.105.c</t>
  </si>
  <si>
    <t>scatola portapparecchi per canalina a cornice</t>
  </si>
  <si>
    <t>F01.5.09.105.e</t>
  </si>
  <si>
    <t>scatola portapparecchi per minicanale in pvc</t>
  </si>
  <si>
    <t>F02.5.06.136</t>
  </si>
  <si>
    <t>Curva piana per minicanale in materiale termoplastico senza alogeni, completa di coperchio:</t>
  </si>
  <si>
    <t>F02.5.06.136.a</t>
  </si>
  <si>
    <t>F02.5.06.136.b</t>
  </si>
  <si>
    <t>F02.5.06.136.c</t>
  </si>
  <si>
    <t>F02.5.06.137</t>
  </si>
  <si>
    <t>Angolo interno per minicanale in materiale termoplastico senza alogeni, completo di coperchio, (base x altezza):</t>
  </si>
  <si>
    <t>F02.5.06.137.a</t>
  </si>
  <si>
    <t>F02.5.06.137.b</t>
  </si>
  <si>
    <t>F02.5.06.137.c</t>
  </si>
  <si>
    <t>F02.5.06.138</t>
  </si>
  <si>
    <t>Angolo esterno per minicanale in materiale termoplastico senza alogeni, completo di coperchio, (base x altezza):</t>
  </si>
  <si>
    <t>F02.5.06.138.a</t>
  </si>
  <si>
    <t>F02.5.06.138.b</t>
  </si>
  <si>
    <t>F02.5.06.138.c</t>
  </si>
  <si>
    <t>F02.5.06.130</t>
  </si>
  <si>
    <t>Canale portacavi in materiale termoplastico senza alogeni per la distribuzione, divisibile in scomparti, completo di coperchio, adatto anche per esterni, resistente alle intemperie, in opera esclusi eventuali staffaggi:</t>
  </si>
  <si>
    <t>F02.5.06.130.a</t>
  </si>
  <si>
    <t>60 x 40 mm</t>
  </si>
  <si>
    <t>F02.5.06.130.b</t>
  </si>
  <si>
    <t>90 x 40 mm</t>
  </si>
  <si>
    <t>F02.5.06.130.c</t>
  </si>
  <si>
    <t>110 x 60 mm</t>
  </si>
  <si>
    <t>F02.5.06.130.d</t>
  </si>
  <si>
    <t>150 x 60 mm</t>
  </si>
  <si>
    <t>F02.5.05.098.m</t>
  </si>
  <si>
    <t>CANALI PORTACAVI IN PVC [025098] Canale portacavi in pvc rigido, divisibile in scomparti, completo di coperchio, installato a parete o soffitto inclusi raccordi e terminali: [025098m] 200 x 80 mm</t>
  </si>
  <si>
    <t>F02.5.06.131</t>
  </si>
  <si>
    <t>Curva piana per canale in materiale termoplastico senza alogeni, completa di coperchio:</t>
  </si>
  <si>
    <t>F02.5.06.131.a</t>
  </si>
  <si>
    <t>F02.5.06.131.b</t>
  </si>
  <si>
    <t>F02.5.06.131.c</t>
  </si>
  <si>
    <t>F02.5.06.131.d</t>
  </si>
  <si>
    <t>F02.5.06.132</t>
  </si>
  <si>
    <t>Angolo interno per canale in materiale termoplastico senza alogeni, completo di coperchio (base x altezza):</t>
  </si>
  <si>
    <t>F02.5.06.132.a</t>
  </si>
  <si>
    <t>F02.5.06.132.b</t>
  </si>
  <si>
    <t>F02.5.06.132.c</t>
  </si>
  <si>
    <t>F02.5.06.132.d</t>
  </si>
  <si>
    <t>F02.5.06.133</t>
  </si>
  <si>
    <t>Angolo esterno per canale in materiale termoplastico senza alogeni, completo di coperchio, (base x altezza):</t>
  </si>
  <si>
    <t>F02.5.06.133.a</t>
  </si>
  <si>
    <t>F02.5.06.133.b</t>
  </si>
  <si>
    <t>F02.5.06.133.c</t>
  </si>
  <si>
    <t>F02.5.06.133.d</t>
  </si>
  <si>
    <t>F01.5.03</t>
  </si>
  <si>
    <t>da parete completa di passacavi, serie componibile</t>
  </si>
  <si>
    <t>F01.5.03.015.m</t>
  </si>
  <si>
    <t>1 o 2 posti</t>
  </si>
  <si>
    <t>F01.5.03.015.n</t>
  </si>
  <si>
    <t>3 posti</t>
  </si>
  <si>
    <t>F02.5.10</t>
  </si>
  <si>
    <t xml:space="preserve"> Cassetta di derivazione da parete, in materiale plastico autoestinguente, inclusi accessori per giunzione cavi, coperchio e viti di fissaggio, pareti lisce, dimensioni in mm:</t>
  </si>
  <si>
    <t>F02.5.10.171a</t>
  </si>
  <si>
    <t>100 x 100 x 50</t>
  </si>
  <si>
    <t>F02.5.10.171c</t>
  </si>
  <si>
    <t>150 x 110 x 70</t>
  </si>
  <si>
    <t>F02.5.07</t>
  </si>
  <si>
    <t>Torretta porta apparecchi a pavimento, in resina con resistenza all'urto pari a 6 Joule, predisposta per l'installazione di supporto a 3 posti per dispositivi civili componibili</t>
  </si>
  <si>
    <t>F02.5.07.147</t>
  </si>
  <si>
    <t xml:space="preserve">Torretta porta apparecchi           </t>
  </si>
  <si>
    <t>F02.5.07.145a</t>
  </si>
  <si>
    <t>Scatole di derivazione in pvc 155 x 155, per installazione sotto pavimento</t>
  </si>
  <si>
    <t>F09.5.08.144</t>
  </si>
  <si>
    <t>Accessori per armadio standard 19", base 600 mm, profondità 600 mm:</t>
  </si>
  <si>
    <t>F09.5.08.144a</t>
  </si>
  <si>
    <t>zoccolo per installazione a pavimento</t>
  </si>
  <si>
    <t>F09.5.08.144.k</t>
  </si>
  <si>
    <t>pannello con 5 prese di corrente universali 16 A bipasso ed un interruttore magnetotermico portata 16 A, potere di interruzione 3 kA</t>
  </si>
  <si>
    <t>F02.5.04.070</t>
  </si>
  <si>
    <t>Canale in acciaio zincato con processo Sendzimir, conforme UNI EN 10346, lunghezza del singolo elemento 3 m, a fondo cieco o forato coperchio escluso, compresi accessori di fissaggio:</t>
  </si>
  <si>
    <t>F02.5.04.070.a</t>
  </si>
  <si>
    <t>sezione 75 x 75 mm, spessore 8/10</t>
  </si>
  <si>
    <t>F02.5.04.070.b</t>
  </si>
  <si>
    <t>sezione 100 x 75 mm, spessore 8/10</t>
  </si>
  <si>
    <t>F02.5.04.070.c</t>
  </si>
  <si>
    <t>sezione 150 x 75 mm, spessore 10/10</t>
  </si>
  <si>
    <t>F02.5.04.070.d</t>
  </si>
  <si>
    <t>sezione 200 x 75 mm, spessore 10/10</t>
  </si>
  <si>
    <t>F02.5.04.070.e</t>
  </si>
  <si>
    <t>sezione 300 x 75 mm, spessore 12/10</t>
  </si>
  <si>
    <t>F02.5.04.070.f</t>
  </si>
  <si>
    <t>sezione 400 x 75 mm, spessore 12/10</t>
  </si>
  <si>
    <t>F02.5.04.070.g</t>
  </si>
  <si>
    <t>sezione 500 x 75 mm, spessore 12/10</t>
  </si>
  <si>
    <t>F02.5.04.073</t>
  </si>
  <si>
    <t>Accessori per canali, in lamiera zincata a caldo con processo Sendzimir, conforme UNI EN 10346, spessore del rivestimento protettivo non inferiore a 14 micron, compresi accessori di fissaggio: deviazione piana a 45° o 90°:</t>
  </si>
  <si>
    <t>F02.5.04.073.a</t>
  </si>
  <si>
    <t>sezione 75 x 75 mm, spessore 9/10</t>
  </si>
  <si>
    <t>F02.5.04.073,b</t>
  </si>
  <si>
    <t>sezione 100 x 75 mm, spessore 9/10</t>
  </si>
  <si>
    <t>F02.5.04.073.c</t>
  </si>
  <si>
    <t>sezione 150 x 75 mm, spessore 9/10</t>
  </si>
  <si>
    <t>F02.5.04.073.d</t>
  </si>
  <si>
    <t>sezione 200 x 75 mm, spessore 9/10</t>
  </si>
  <si>
    <t>F02.5.04.073.e</t>
  </si>
  <si>
    <t>sezione 300 x 75 mm, spessore 9/10</t>
  </si>
  <si>
    <t>F02.5.04.073.f</t>
  </si>
  <si>
    <t>sezione 400 x 75 mm, spessore 10/10</t>
  </si>
  <si>
    <t>F02.5.04.073.g</t>
  </si>
  <si>
    <t>sezione 500 x 75 mm, spessore 10/10</t>
  </si>
  <si>
    <t>F02.5.04.077</t>
  </si>
  <si>
    <t>Passerella rettilinea a traversini, in acciaio zincato con processo Sendzimir, conforme UNI EN 10346, altezza 100 mm con passo del traversino 200 mm, compresi accessori di fissaggio:</t>
  </si>
  <si>
    <t>F02.5.04.077.a</t>
  </si>
  <si>
    <t>larghezza 200 mm, spessore 12/10</t>
  </si>
  <si>
    <t>F02.5.04.077.b</t>
  </si>
  <si>
    <t>larghezza 300 mm, spessore 12/10</t>
  </si>
  <si>
    <t>F02.5.04.077.c</t>
  </si>
  <si>
    <t>larghezza 400 mm, spessore 12/10</t>
  </si>
  <si>
    <t>Interruttore automatico magnetotermico, serie modulare, tensione nominale 230/400 V c.a.:  bipolare 32 A</t>
  </si>
  <si>
    <t>F01.3.02.028.d</t>
  </si>
  <si>
    <t>Quadro da parete per 12 moduli disposti su una fila in resina</t>
  </si>
  <si>
    <t>F01.3.07.119.h</t>
  </si>
  <si>
    <t>Interruttore automatico magnetotermico, serie modulare, tensione nominale 230/400 V c.a.: bipolare 16A</t>
  </si>
  <si>
    <t>F01.3.07.120.a</t>
  </si>
  <si>
    <t>Modulo automatico differenziale da associare agli interruttori magnetotermici della serie modulare, tensione nominale 230/400 V c.a sensibilità 0,03 A, tipo “AC bipolare, per magnetotermici con portata fino a 32 A</t>
  </si>
  <si>
    <t>F01.5.01.003.f</t>
  </si>
  <si>
    <t>Presa 2 x 10 A+T, interbloccata con interruttore magnetotermico differenziale (Id = 10 mA) nella stessa custodia</t>
  </si>
  <si>
    <t>F02.3.01.053.c</t>
  </si>
  <si>
    <t>Cavo flessibile conforme CEI 20-13 e designazione secondo CEI UNEL 35011, isolato con gomma etilenpropilenica ad alto modulo con sottoguaina in pvc, tensione nominale 0,6-1 kV, non propagante l'incendio conforme CEI 20-22 II: FG70R 3 x 2,5</t>
  </si>
  <si>
    <t>F01.3.01.001.g</t>
  </si>
  <si>
    <t>Cavo flessibile conforme CEI 20-13 a bassissima emissione di fumi e gas tossici conforme CEI 20-38, isolato con gomma etilenpropilenica ad alto modulo con guaina di speciale mescola termoplastica, non propagante l'incendio conforme CEI 20-22 II FG7OM1 16 mmq (x 3 corde x 10 Q.E.)</t>
  </si>
  <si>
    <t>F00.1.01.002.b</t>
  </si>
  <si>
    <t>Edile specializzato: prezzo comprensivo di spese generali ed utili d'impresa pari al 28,70%..... per esecuzione fori in muratura (laterizio forato), rimozione e ripristino controsoffittature, lavori accessori vari, etc..</t>
  </si>
  <si>
    <t>F00.1.01.002.c</t>
  </si>
  <si>
    <t>Edile qualificato: prezzo comprensivo di spese generali ed utili d'impresa pari al 28,70%..... per esecuzione fori in muratura (laterizio forato), rimozione e ripristino controsoffittature, lavori accessori vari, etc..</t>
  </si>
  <si>
    <t>F00.1.01.035.b</t>
  </si>
  <si>
    <t>Operatore tecnico: prezzo comprensivo di spese generali ed utili d'impresa pari al 28,70%.</t>
  </si>
  <si>
    <t>FN0.4.01.140</t>
  </si>
  <si>
    <t>Piattaforma aerea a compasso: altezza 10 m:</t>
  </si>
  <si>
    <t>FN0.4.01.140.a</t>
  </si>
  <si>
    <t>a caldo</t>
  </si>
  <si>
    <t>a freddo con operatore</t>
  </si>
  <si>
    <t>a freddo senza operatore</t>
  </si>
  <si>
    <t>FN0.4.01.145</t>
  </si>
  <si>
    <t>Piattaforma telescopica su autocarro: altezza 18 m:</t>
  </si>
  <si>
    <t>F19.5.05.030</t>
  </si>
  <si>
    <t>Trabattello mobile prefabbricato in tubolare di lega per l'esecuzione di opere interne, completo di piani di lavoro, botole e scatole di accesso ai piani, protezioni e quanto altro previsto dalle norme vigenti, compresi gli oneri di noleggio, montaggio, smontaggio e ritiro a fine lavoro</t>
  </si>
  <si>
    <t>F19.5.05.030.a</t>
  </si>
  <si>
    <t>per altezze fino a 3,6 m</t>
  </si>
  <si>
    <t>F19.5.05.030.b</t>
  </si>
  <si>
    <t>per altezze da 3,6 m fino a 5,4 m</t>
  </si>
  <si>
    <t>F19.5.05.030.c</t>
  </si>
  <si>
    <t>per altezze da 5,4 m fino a 12 m</t>
  </si>
  <si>
    <t>A195060</t>
  </si>
  <si>
    <t>Parete divisoria in lastre di cartongesso dello spessore di 12 5 mm fissate mediante viti autoperforanti ad 12,5 una struttura costituita da profilati in lamiera di acciaio zincato da 0,6 mm con montanti ad interasse di 600 mm e guide al pavimento e soffitto fissate alle strutture, compresa la formazione degli spigoli vivi, retinati o sporgenti, la stuccatura dei giunti e la sigillatura all'incontro con il soffitto con nastro vinilico monoadesivo e la formazione di eventuali vani porta e vani finestra, con i contorni dotati di profilati metallici per il fissaggio
dei serramenti:</t>
  </si>
  <si>
    <t>A195060a</t>
  </si>
  <si>
    <t>con una lastra di cartongesso su entrambi i lati della parete</t>
  </si>
  <si>
    <t>M01001b</t>
  </si>
  <si>
    <t>EDILE IV LIVELLO: prezzo comprensivo di spese generali ed utili d'impresa pari al 28,70%</t>
  </si>
  <si>
    <t>A233004</t>
  </si>
  <si>
    <t>Idropittura BIANCA per interni con proprietà anallergiche, a finitura opaca, altamente resistente al lavaggio, esente da solventi e sostanze organiche volatili da applicare a pennello, a rullo o a spruzzo su tutti i tipi di intonaco, in confezioni da 10 l:</t>
  </si>
  <si>
    <t>A205A001</t>
  </si>
  <si>
    <t>Porte interne rivestite in laminato plastico, ad uno o due battenti tamburati, battente cieco con intelaiatura legno, o in profili di alluminio, tamburato rivestito sulle facce con laminato plastico spessore 8/10, telaio profili di alluminio spessore mm 45, verniciato a fuoco o laccato RAL idem quello laminato, maestro in altezza cm 10, con battuta da mm 10, complete di cerniere di alluminio o pvc a vista od a scomparsa,  serratura a due mandate, maniglia in alluminio anodizzato da campionare; compreso la fornitura e posa in
opera del falso telaio in legno da premurare, le mostre coprifilo in alluminio, lunghezza quella di progetto,
larghezza cm 5, spessore mm 25; compreso l'uso dei materiali di consumo per il fissaggio e montaggio, la distribuzione dei manufatti al posto di posa, l'assistenza muraria alla posa in opera, l'esecuzione di idonea pulizia a posa ultimata, il carico ed il trasporto dei materiali alle pubbliche discariche, il corrispettivo alle stesse; ogni altro onere e modalità di esecuzione per dare la fornitura e posa in opera eseguita a regola d'arte</t>
  </si>
  <si>
    <t>n</t>
  </si>
  <si>
    <t>ora</t>
  </si>
  <si>
    <t>gg</t>
  </si>
  <si>
    <t>TOTALE  DEI</t>
  </si>
  <si>
    <t>TOTALE SERVIZI</t>
  </si>
  <si>
    <t>% DEI</t>
  </si>
  <si>
    <t>% Servizi</t>
  </si>
  <si>
    <t>*</t>
  </si>
  <si>
    <t>Listino DEI</t>
  </si>
  <si>
    <t>Lavori di realizzazione di opere civili accessorie alla fornitura - Materiali</t>
  </si>
  <si>
    <t>RTI - Vodafone-Converge</t>
  </si>
  <si>
    <t>NR</t>
  </si>
  <si>
    <t>Lavori di realizzazione di opere civili accessorie alla fornitura - Servizi</t>
  </si>
  <si>
    <t>A25025a</t>
  </si>
  <si>
    <t>Ø foro 40 ÷ 60 mm</t>
  </si>
  <si>
    <t>A25025b</t>
  </si>
  <si>
    <t>Ø foro 70 ÷ 100 mm</t>
  </si>
  <si>
    <t>cad</t>
  </si>
  <si>
    <t>IVA COMPRESA</t>
  </si>
  <si>
    <t>SENZA IVA</t>
  </si>
  <si>
    <t>OPERE ACCESSORIE ALLA FORNITURA(MASSIMALE DEL 20% DEL VALORE TOT)</t>
  </si>
  <si>
    <t>SERVIZI ACCESSORI(MASSIMALE DEL 10% DEL VALORE TOT)</t>
  </si>
  <si>
    <t>SERVIZI DI MANUTENZIONE</t>
  </si>
  <si>
    <t>SERVIZI DI CONFIGURAZIONE</t>
  </si>
  <si>
    <t>SERVIZI DI MONITORAGGIO</t>
  </si>
  <si>
    <t>ELEMENTI DI RETE ATTIVI E PASSIVI</t>
  </si>
  <si>
    <t>INSTALLAZIONE</t>
  </si>
  <si>
    <t>FORNITURA RETE ATTIVA E PASSIVA</t>
  </si>
  <si>
    <t xml:space="preserve">TOTALE </t>
  </si>
  <si>
    <t>SERVIZI DI CERTIFICAZIONE</t>
  </si>
  <si>
    <t>CONFIGURAZIONE</t>
  </si>
  <si>
    <t>MANUTENZIONE</t>
  </si>
  <si>
    <t>FORNITURA ELEMENTI ATTIVI E PASSIVI</t>
  </si>
  <si>
    <t>CERTIFICAZIONE</t>
  </si>
  <si>
    <t>MONITORAGGIO</t>
  </si>
  <si>
    <t>SERVIZI AGGIUNTIVI</t>
  </si>
  <si>
    <t>PICCOLI ADATTAMENTI EDILIZI+TRABATELLO</t>
  </si>
  <si>
    <t>FORNITURA CANALINE + ACCESSORI VARI</t>
  </si>
  <si>
    <t>R7L2-DEIMAT</t>
  </si>
  <si>
    <t>R7L2-DEISER</t>
  </si>
  <si>
    <t>6581379</t>
  </si>
  <si>
    <t>ISTITUTO COMPRENSIVO STRADELLA</t>
  </si>
  <si>
    <t>R7L2-T1RCK15</t>
  </si>
  <si>
    <t>R7L2-T1RCK12</t>
  </si>
  <si>
    <t>R7L2-F9324</t>
  </si>
  <si>
    <t>R7L2-F9062</t>
  </si>
  <si>
    <t>R7L2-F9100</t>
  </si>
  <si>
    <t>R7L2-2RJ456U</t>
  </si>
  <si>
    <t>R7L2-2RJ456U-I</t>
  </si>
  <si>
    <t>R7L2-PP24P6U</t>
  </si>
  <si>
    <t>R7L2-PP24P6U-I</t>
  </si>
  <si>
    <t>R7L2-PP24OMLC</t>
  </si>
  <si>
    <t>R7L2-PP24OMLC-I</t>
  </si>
  <si>
    <t>R7L2-OM4LCLC03</t>
  </si>
  <si>
    <t>R7L2-OM404B2</t>
  </si>
  <si>
    <t>R7L2-OM404B2-I</t>
  </si>
  <si>
    <t>R7L2-HOTLCOM4</t>
  </si>
  <si>
    <t>R7L2-HOTLCOM4-I</t>
  </si>
  <si>
    <t>R7L2-F9030</t>
  </si>
  <si>
    <t>R7L2-HUAT2</t>
  </si>
  <si>
    <t>R7L2-HUAT2-C</t>
  </si>
  <si>
    <t>R7L2-HUAT2-M</t>
  </si>
  <si>
    <t>R7L2-HUAT2-M1</t>
  </si>
  <si>
    <t>R7L2-HUA1GS</t>
  </si>
  <si>
    <t>R7L2-HUA1GS-C</t>
  </si>
  <si>
    <t>R7L2-HUA1GS-M</t>
  </si>
  <si>
    <t>R7L2-HUA1GS-M1</t>
  </si>
  <si>
    <t>R7L2-HUAAPAI</t>
  </si>
  <si>
    <t>R7L2-HUAAPAI-C</t>
  </si>
  <si>
    <t>R7L2-HUAAPAI-M</t>
  </si>
  <si>
    <t>R7L2-HUAAPAI-M1</t>
  </si>
  <si>
    <t>R7L2-UPS2K</t>
  </si>
  <si>
    <t>R7L2-UPS2K-M</t>
  </si>
  <si>
    <t>R7L2-UPS2K-M1</t>
  </si>
  <si>
    <t>R7L2-HUAFFM</t>
  </si>
  <si>
    <t>R7L2-HUAFFM-C</t>
  </si>
  <si>
    <t>R7L2-HUAFFM-M</t>
  </si>
  <si>
    <t>R7L2-HUAFFM-M1</t>
  </si>
  <si>
    <t>R7L2-UTPCAT601</t>
  </si>
  <si>
    <t>R7L2-UTPCAT603</t>
  </si>
  <si>
    <t>R7L2-C6UCCA</t>
  </si>
  <si>
    <t>R7L2-C6UCCA-I</t>
  </si>
  <si>
    <t>R7L2-ADDFORN</t>
  </si>
  <si>
    <t>Cablaggio strutturato</t>
  </si>
  <si>
    <t>Fornitura in opera Armadio rack di tipo 1 da 15U, profondo 600mm, di larghezza 600mm</t>
  </si>
  <si>
    <t>TECNOSTEEL</t>
  </si>
  <si>
    <t>Pezzo</t>
  </si>
  <si>
    <t>F6015CONSIP</t>
  </si>
  <si>
    <t>Fornitura in opera Armadio rack di tipo 1 da 12U, profondo 600mm, di larghezza 600mm</t>
  </si>
  <si>
    <t xml:space="preserve">F6012CONSIP </t>
  </si>
  <si>
    <t>Fornitura in opera Armadi a rack - tetto con spazzole per ingresso cavi</t>
  </si>
  <si>
    <t>F9324</t>
  </si>
  <si>
    <t>Fornitura in opera Gruppo di ventilazione a tetto</t>
  </si>
  <si>
    <t>F9062</t>
  </si>
  <si>
    <t>Fornitura in opera Ripiano fisso</t>
  </si>
  <si>
    <t>F9100</t>
  </si>
  <si>
    <t>Fornitura Prese e scatole - Piastrine per l’installazione su scatole UNI503 complete di modulo con 2 RJ45 di cat. 6 UTP, cornice per UNI503 e cestello, e relative scatole</t>
  </si>
  <si>
    <t>LEVITON</t>
  </si>
  <si>
    <t>BR-KIT-2xRJ45 C6U</t>
  </si>
  <si>
    <t>Installazione Piastrine per l’installazione su scatole UNI503 complete di modulo con 2 RJ45 di cat. 6 UTP, cornice per UNI503 e cestello, e relative scatole</t>
  </si>
  <si>
    <t>Fornitura Patch Panel e accessori in rame - Patch panel altezza 1 U non schermato, di tipo precaricato, equipaggiato con 24 porte RJ45 di cat. 6, per cavi UTP cat. 6</t>
  </si>
  <si>
    <t>BUND PAN-24P C6 UTP</t>
  </si>
  <si>
    <t>Installazione Patch panel altezza 1 U non schermato, di tipo precaricato, equipaggiato con 24 porte RJ45 di cat. 6, per cavi UTP cat. 6</t>
  </si>
  <si>
    <t xml:space="preserve">Fornitura Patch Panel e accessori in fibra - Patch panel ottico OM3 e OM4 precaricato con 24 LC duplex, standard 19" altezza 1 RU </t>
  </si>
  <si>
    <t>FPCC1SXMM48LC2</t>
  </si>
  <si>
    <t xml:space="preserve">Installazione Patch panel ottico OM3 e OM4 precaricato con 24 LC duplex, standard 19" altezza 1 RU </t>
  </si>
  <si>
    <t>Fornitura in opera Bretella in fibra ottica - multimodale OM4 LC-LC lunghezza 3 metro</t>
  </si>
  <si>
    <t>HOPLCOM4030LC273</t>
  </si>
  <si>
    <t>Fornitura cavo multimodale 50/125 micron OM4, 4 fibre classe B2ca</t>
  </si>
  <si>
    <t>GFOM4CDT04LU-B2ca</t>
  </si>
  <si>
    <t>Installazione cavo multimodale 50/125 micron OM4, 4 fibre classe B2ca</t>
  </si>
  <si>
    <t>Fornitura Patch Panel e accessori in fibra - Pigtail in fibra ottica, LC, 50/125 μm, OM4, 1 metro</t>
  </si>
  <si>
    <t>HOTLCOM4001</t>
  </si>
  <si>
    <t>Installazione Pigtail in fibra ottica, LC, 50/125 μm, OM4, 1 metro</t>
  </si>
  <si>
    <t>Fornitura in opera Guida patch orizzontale altezza 1U</t>
  </si>
  <si>
    <t>F9030</t>
  </si>
  <si>
    <t>Switch</t>
  </si>
  <si>
    <t>Fornitura in opera Switch di tipo 2 Huawei</t>
  </si>
  <si>
    <t>HUAWEI</t>
  </si>
  <si>
    <t>S5735-L24P4S-A1-C</t>
  </si>
  <si>
    <t>Servizi opzionali</t>
  </si>
  <si>
    <t>Configurazione Switch di tipo 2</t>
  </si>
  <si>
    <t>Manutenzione mensile MP anno 1 Switch di tipo 2</t>
  </si>
  <si>
    <t>Pezzo/mese</t>
  </si>
  <si>
    <t>Manutenzione mensile MP successivo anno 1 Switch di tipo 2</t>
  </si>
  <si>
    <t>Fornitura in opera Porta aggiuntiva Huawei 1000Base-SX per switch di tipo da 1 a 8</t>
  </si>
  <si>
    <t>eSFP-GE-SX-MM850</t>
  </si>
  <si>
    <t>Configurazione Porta aggiuntiva 1000Base-SX per switch di tipo da 1 a 8</t>
  </si>
  <si>
    <t>Manutenzione mensile MP anno 1 Porta aggiuntiva 1000Base-SX per switch di tipo da 1 a 8</t>
  </si>
  <si>
    <t>Manutenzione mensile MP successivo anno 1 Porta aggiuntiva 1000Base-SX per switch di tipo da 1 a 8</t>
  </si>
  <si>
    <t>Apparati Wireless</t>
  </si>
  <si>
    <t>Fornitura in opera Access point Huawei per ambienti interni</t>
  </si>
  <si>
    <t>AirEngine5761-11-C</t>
  </si>
  <si>
    <t>Configurazione Access point per ambienti interni</t>
  </si>
  <si>
    <t>Manutenzione mensile MP anno 1 Access point per ambienti interni</t>
  </si>
  <si>
    <t>Manutenzione mensile MP successivo anno 1 Access point per ambienti interni</t>
  </si>
  <si>
    <t>Gruppi di continuità</t>
  </si>
  <si>
    <t xml:space="preserve">Fornitura in opera Ups Tipo convertibile tower/rack con capacità di circa 2000VA </t>
  </si>
  <si>
    <t>POWERME</t>
  </si>
  <si>
    <t>CL7RP20K</t>
  </si>
  <si>
    <t xml:space="preserve">Manutenzione mensile MP anno 1 Ups Tipo convertibile tower/rack con capacità di circa 2000VA </t>
  </si>
  <si>
    <t xml:space="preserve">Manutenzione mensile MP successivo anno 1 Ups Tipo convertibile tower/rack con capacità di circa 2000VA </t>
  </si>
  <si>
    <t>Dispositivi di sicurezza</t>
  </si>
  <si>
    <t>Fornitura in opera Dispositivi di sicurezza Huawei - Next Generation Firewall fascia media</t>
  </si>
  <si>
    <t>USG6610E-C</t>
  </si>
  <si>
    <t>Configurazione Dispositivi di sicurezza - Next Generation Firewall fascia media</t>
  </si>
  <si>
    <t>Manutenzione mensile MP anno 1 Dispositivi di sicurezza - Next Generation Firewall fascia media</t>
  </si>
  <si>
    <t>Manutenzione mensile MP successivo anno 1 Dispositivi di sicurezza - Next Generation Firewall fascia media</t>
  </si>
  <si>
    <t>Fornitura in opera Patch cord rame - U/UTP Cat. 6 lunghezza 1 metro</t>
  </si>
  <si>
    <t>C6CPCU010-444BB</t>
  </si>
  <si>
    <t>Fornitura in opera Patch cord rame - U/UTP Cat. 6 lunghezza 3 metro</t>
  </si>
  <si>
    <t>C6CPCU030-444BB</t>
  </si>
  <si>
    <t>Fornitura Cavo UTP cat.6, 100Ohm classe Cca</t>
  </si>
  <si>
    <t>C6U-Cca-Rlx-305GN</t>
  </si>
  <si>
    <t>Installazione Cavo UTP cat.6, 100Ohm classe Cca</t>
  </si>
  <si>
    <t>Servizi</t>
  </si>
  <si>
    <t>Addestramento sulla fornitura</t>
  </si>
  <si>
    <t>Ora</t>
  </si>
  <si>
    <t>Servizi per i dispositivi di sicurezza</t>
  </si>
  <si>
    <t>R7L2-HUAFFM-A</t>
  </si>
  <si>
    <t>Servizi per i dispositivi di sicurezza Huawei - Aggiornamento dei Next Generation Firewall di fascia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</si>
</sst>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dd/mm/yy"/>
    <numFmt numFmtId="165" formatCode="_-&quot;€ &quot;* #,##0.00_-;&quot;-€ &quot;* #,##0.00_-;_-&quot;€ &quot;* \-??_-;_-@_-"/>
    <numFmt numFmtId="166" formatCode="_-[$€-410]\ * #,##0.00_-;\-[$€-410]\ * #,##0.00_-;_-[$€-410]\ * \-??_-;_-@_-"/>
    <numFmt numFmtId="167" formatCode="0.0%"/>
    <numFmt numFmtId="168" formatCode="_-* #,##0.00\ [$€-410]_-;\-* #,##0.00\ [$€-410]_-;_-* &quot;-&quot;??\ [$€-410]_-;_-@_-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imes New Roman"/>
      <family val="1"/>
    </font>
    <font>
      <sz val="11"/>
      <color indexed="8"/>
      <name val="Calibri"/>
      <family val="2"/>
    </font>
    <font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2" borderId="1">
      <alignment horizontal="center" vertical="center" wrapText="1"/>
    </xf>
    <xf numFmtId="0" fontId="2" fillId="0" borderId="1"/>
    <xf numFmtId="9" fontId="3" fillId="0" borderId="0" applyFont="0" applyFill="0" applyBorder="0" applyAlignment="0" applyProtection="0"/>
    <xf numFmtId="0" fontId="5" fillId="0" borderId="0"/>
    <xf numFmtId="165" fontId="7" fillId="0" borderId="0" applyFill="0" applyBorder="0" applyAlignment="0" applyProtection="0"/>
    <xf numFmtId="9" fontId="7" fillId="0" borderId="0" applyFill="0" applyBorder="0" applyAlignment="0" applyProtection="0"/>
    <xf numFmtId="44" fontId="3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4" fontId="0" fillId="0" borderId="0" xfId="0" applyNumberFormat="1"/>
    <xf numFmtId="0" fontId="1" fillId="2" borderId="1" xfId="1" applyAlignment="1">
      <alignment horizontal="center" vertical="center" wrapText="1"/>
    </xf>
    <xf numFmtId="4" fontId="1" fillId="0" borderId="1" xfId="0" applyNumberFormat="1" applyFont="1" applyBorder="1"/>
    <xf numFmtId="0" fontId="1" fillId="2" borderId="3" xfId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0" borderId="2" xfId="5" quotePrefix="1" applyNumberFormat="1" applyFont="1" applyFill="1" applyBorder="1" applyAlignment="1" applyProtection="1">
      <alignment horizontal="left" vertical="center" wrapText="1"/>
      <protection hidden="1"/>
    </xf>
    <xf numFmtId="166" fontId="6" fillId="0" borderId="2" xfId="5" applyNumberFormat="1" applyFont="1" applyFill="1" applyBorder="1" applyAlignment="1" applyProtection="1">
      <alignment horizontal="center" vertical="center" wrapText="1"/>
      <protection hidden="1"/>
    </xf>
    <xf numFmtId="9" fontId="6" fillId="0" borderId="2" xfId="6" applyFont="1" applyFill="1" applyBorder="1" applyAlignment="1" applyProtection="1">
      <alignment horizontal="center" vertical="center" wrapText="1"/>
      <protection hidden="1"/>
    </xf>
    <xf numFmtId="0" fontId="2" fillId="0" borderId="2" xfId="2" applyBorder="1"/>
    <xf numFmtId="4" fontId="2" fillId="0" borderId="2" xfId="2" applyNumberFormat="1" applyBorder="1"/>
    <xf numFmtId="0" fontId="6" fillId="0" borderId="2" xfId="4" applyFont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4" fontId="4" fillId="0" borderId="2" xfId="0" applyNumberFormat="1" applyFont="1" applyBorder="1"/>
    <xf numFmtId="0" fontId="4" fillId="0" borderId="2" xfId="0" applyFont="1" applyBorder="1"/>
    <xf numFmtId="167" fontId="4" fillId="0" borderId="2" xfId="3" applyNumberFormat="1" applyFont="1" applyBorder="1"/>
    <xf numFmtId="0" fontId="0" fillId="4" borderId="2" xfId="0" applyFill="1" applyBorder="1"/>
    <xf numFmtId="10" fontId="4" fillId="0" borderId="2" xfId="3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0" fontId="0" fillId="0" borderId="0" xfId="0" applyBorder="1"/>
    <xf numFmtId="0" fontId="1" fillId="0" borderId="0" xfId="0" applyFont="1" applyBorder="1"/>
    <xf numFmtId="4" fontId="4" fillId="0" borderId="0" xfId="0" applyNumberFormat="1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4" fontId="8" fillId="0" borderId="2" xfId="7" applyFont="1" applyFill="1" applyBorder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44" fontId="6" fillId="0" borderId="0" xfId="7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44" fontId="6" fillId="0" borderId="2" xfId="7" applyFont="1" applyFill="1" applyBorder="1" applyAlignment="1">
      <alignment horizontal="center" vertical="center"/>
    </xf>
    <xf numFmtId="44" fontId="6" fillId="0" borderId="2" xfId="4" applyNumberFormat="1" applyFont="1" applyBorder="1" applyAlignment="1">
      <alignment horizontal="center" vertical="center"/>
    </xf>
    <xf numFmtId="2" fontId="0" fillId="0" borderId="0" xfId="0" applyNumberFormat="1"/>
    <xf numFmtId="0" fontId="4" fillId="3" borderId="2" xfId="0" applyFont="1" applyFill="1" applyBorder="1"/>
    <xf numFmtId="4" fontId="4" fillId="3" borderId="2" xfId="0" applyNumberFormat="1" applyFont="1" applyFill="1" applyBorder="1"/>
    <xf numFmtId="0" fontId="6" fillId="0" borderId="4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6" fillId="0" borderId="6" xfId="4" applyFont="1" applyBorder="1" applyAlignment="1">
      <alignment horizontal="left" vertical="center" wrapText="1"/>
    </xf>
    <xf numFmtId="0" fontId="6" fillId="0" borderId="7" xfId="4" applyFont="1" applyBorder="1" applyAlignment="1">
      <alignment horizontal="center" vertical="center"/>
    </xf>
    <xf numFmtId="44" fontId="9" fillId="0" borderId="7" xfId="4" applyNumberFormat="1" applyFont="1" applyBorder="1" applyAlignment="1">
      <alignment horizontal="center" vertical="center"/>
    </xf>
    <xf numFmtId="44" fontId="10" fillId="0" borderId="7" xfId="4" applyNumberFormat="1" applyFont="1" applyBorder="1" applyAlignment="1">
      <alignment horizontal="center" vertical="center"/>
    </xf>
    <xf numFmtId="168" fontId="6" fillId="0" borderId="7" xfId="4" applyNumberFormat="1" applyFont="1" applyBorder="1" applyAlignment="1">
      <alignment horizontal="center" vertical="center"/>
    </xf>
    <xf numFmtId="168" fontId="9" fillId="0" borderId="8" xfId="4" applyNumberFormat="1" applyFont="1" applyBorder="1" applyAlignment="1">
      <alignment horizontal="center" vertical="center"/>
    </xf>
    <xf numFmtId="44" fontId="6" fillId="0" borderId="10" xfId="7" applyFont="1" applyFill="1" applyBorder="1" applyAlignment="1">
      <alignment horizontal="center" vertical="center"/>
    </xf>
    <xf numFmtId="44" fontId="6" fillId="0" borderId="10" xfId="4" applyNumberFormat="1" applyFont="1" applyBorder="1" applyAlignment="1">
      <alignment horizontal="center" vertical="center"/>
    </xf>
    <xf numFmtId="44" fontId="6" fillId="0" borderId="15" xfId="7" applyFont="1" applyFill="1" applyBorder="1" applyAlignment="1">
      <alignment horizontal="center" vertical="center"/>
    </xf>
    <xf numFmtId="44" fontId="6" fillId="0" borderId="15" xfId="4" applyNumberFormat="1" applyFont="1" applyBorder="1" applyAlignment="1">
      <alignment horizontal="center" vertical="center"/>
    </xf>
    <xf numFmtId="0" fontId="9" fillId="0" borderId="16" xfId="4" applyFont="1" applyBorder="1" applyAlignment="1">
      <alignment horizontal="center" vertical="center"/>
    </xf>
    <xf numFmtId="0" fontId="9" fillId="0" borderId="22" xfId="4" applyFont="1" applyBorder="1" applyAlignment="1">
      <alignment horizontal="left" vertical="center" wrapText="1"/>
    </xf>
    <xf numFmtId="0" fontId="6" fillId="0" borderId="20" xfId="4" applyFont="1" applyBorder="1" applyAlignment="1">
      <alignment horizontal="center" vertical="center"/>
    </xf>
    <xf numFmtId="44" fontId="9" fillId="0" borderId="20" xfId="4" applyNumberFormat="1" applyFont="1" applyBorder="1" applyAlignment="1">
      <alignment horizontal="center" vertical="center"/>
    </xf>
    <xf numFmtId="44" fontId="10" fillId="0" borderId="20" xfId="4" applyNumberFormat="1" applyFont="1" applyBorder="1" applyAlignment="1">
      <alignment horizontal="center" vertical="center"/>
    </xf>
    <xf numFmtId="168" fontId="9" fillId="0" borderId="21" xfId="4" applyNumberFormat="1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0" fillId="0" borderId="0" xfId="0"/>
    <xf numFmtId="0" fontId="2" fillId="4" borderId="2" xfId="2" applyFill="1" applyBorder="1"/>
    <xf numFmtId="0" fontId="1" fillId="0" borderId="23" xfId="0" applyFont="1" applyBorder="1"/>
    <xf numFmtId="4" fontId="1" fillId="0" borderId="23" xfId="0" applyNumberFormat="1" applyFont="1" applyBorder="1"/>
    <xf numFmtId="0" fontId="0" fillId="0" borderId="23" xfId="0" applyBorder="1"/>
    <xf numFmtId="0" fontId="11" fillId="0" borderId="0" xfId="0" applyFont="1"/>
    <xf numFmtId="0" fontId="0" fillId="0" borderId="0" xfId="0" applyFill="1"/>
    <xf numFmtId="4" fontId="0" fillId="0" borderId="0" xfId="0" applyNumberFormat="1" applyFill="1"/>
    <xf numFmtId="0" fontId="0" fillId="0" borderId="0" xfId="0"/>
    <xf numFmtId="0" fontId="1" fillId="0" borderId="1" xfId="2" applyFont="1"/>
    <xf numFmtId="0" fontId="2" fillId="0" borderId="1" xfId="2"/>
    <xf numFmtId="10" fontId="1" fillId="0" borderId="0" xfId="0" applyNumberFormat="1" applyFont="1"/>
    <xf numFmtId="0" fontId="6" fillId="0" borderId="9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44" fontId="9" fillId="0" borderId="10" xfId="4" applyNumberFormat="1" applyFont="1" applyBorder="1" applyAlignment="1">
      <alignment horizontal="center" vertical="center"/>
    </xf>
    <xf numFmtId="44" fontId="9" fillId="0" borderId="2" xfId="4" applyNumberFormat="1" applyFont="1" applyBorder="1" applyAlignment="1">
      <alignment horizontal="center" vertical="center"/>
    </xf>
    <xf numFmtId="44" fontId="9" fillId="0" borderId="15" xfId="4" applyNumberFormat="1" applyFont="1" applyBorder="1" applyAlignment="1">
      <alignment horizontal="center" vertical="center"/>
    </xf>
    <xf numFmtId="44" fontId="10" fillId="0" borderId="17" xfId="4" applyNumberFormat="1" applyFont="1" applyBorder="1" applyAlignment="1">
      <alignment horizontal="center" vertical="center"/>
    </xf>
    <xf numFmtId="44" fontId="10" fillId="0" borderId="5" xfId="4" applyNumberFormat="1" applyFont="1" applyBorder="1" applyAlignment="1">
      <alignment horizontal="center" vertical="center"/>
    </xf>
    <xf numFmtId="44" fontId="10" fillId="0" borderId="20" xfId="4" applyNumberFormat="1" applyFont="1" applyBorder="1" applyAlignment="1">
      <alignment horizontal="center" vertical="center"/>
    </xf>
    <xf numFmtId="44" fontId="9" fillId="0" borderId="18" xfId="4" applyNumberFormat="1" applyFont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44" fontId="9" fillId="0" borderId="11" xfId="4" applyNumberFormat="1" applyFont="1" applyBorder="1" applyAlignment="1">
      <alignment horizontal="center" vertical="center"/>
    </xf>
    <xf numFmtId="44" fontId="9" fillId="0" borderId="13" xfId="4" applyNumberFormat="1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44" fontId="10" fillId="0" borderId="10" xfId="4" applyNumberFormat="1" applyFont="1" applyBorder="1" applyAlignment="1">
      <alignment horizontal="center" vertical="center"/>
    </xf>
    <xf numFmtId="44" fontId="10" fillId="0" borderId="2" xfId="4" applyNumberFormat="1" applyFont="1" applyBorder="1" applyAlignment="1">
      <alignment horizontal="center" vertical="center"/>
    </xf>
    <xf numFmtId="44" fontId="10" fillId="0" borderId="15" xfId="4" applyNumberFormat="1" applyFont="1" applyBorder="1" applyAlignment="1">
      <alignment horizontal="center" vertical="center"/>
    </xf>
  </cellXfs>
  <cellStyles count="8">
    <cellStyle name="dei-normale" xfId="2" xr:uid="{00000000-0005-0000-0000-000002000000}"/>
    <cellStyle name="dei-titoli" xfId="1" xr:uid="{00000000-0005-0000-0000-000001000000}"/>
    <cellStyle name="Normale" xfId="0" builtinId="0"/>
    <cellStyle name="Normale 11" xfId="4" xr:uid="{9DFACE68-FDB6-44CF-AF49-D700A95753B5}"/>
    <cellStyle name="Percentuale" xfId="3" builtinId="5"/>
    <cellStyle name="Percentuale 2" xfId="6" xr:uid="{B952FF95-AA15-4B77-A4D4-B1C2D9FD76AA}"/>
    <cellStyle name="Valuta" xfId="7" builtinId="4"/>
    <cellStyle name="Valuta 2" xfId="5" xr:uid="{7E2D707F-87DB-4187-B977-C367EEA68F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opLeftCell="A22" workbookViewId="0">
      <selection activeCell="G29" sqref="G29:L33"/>
    </sheetView>
  </sheetViews>
  <sheetFormatPr defaultRowHeight="14.5" x14ac:dyDescent="0.35"/>
  <cols>
    <col min="1" max="1" width="27" bestFit="1" customWidth="1"/>
    <col min="2" max="2" width="19" customWidth="1"/>
    <col min="3" max="3" width="13.90625" customWidth="1"/>
    <col min="4" max="4" width="25.6328125" customWidth="1"/>
    <col min="5" max="5" width="5.453125" bestFit="1" customWidth="1"/>
    <col min="6" max="6" width="7.6328125" customWidth="1"/>
    <col min="7" max="7" width="11.54296875" customWidth="1"/>
    <col min="8" max="8" width="12" customWidth="1"/>
    <col min="9" max="9" width="50.36328125" customWidth="1"/>
    <col min="10" max="10" width="9.453125" bestFit="1" customWidth="1"/>
    <col min="11" max="11" width="7.6328125" customWidth="1"/>
  </cols>
  <sheetData>
    <row r="1" spans="1:11" s="61" customFormat="1" x14ac:dyDescent="0.35">
      <c r="A1" s="66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G1" s="61" t="s">
        <v>262</v>
      </c>
      <c r="H1" s="1">
        <v>44615</v>
      </c>
      <c r="I1" s="61" t="s">
        <v>263</v>
      </c>
      <c r="J1" s="61" t="s">
        <v>5</v>
      </c>
      <c r="K1" s="61" t="s">
        <v>6</v>
      </c>
    </row>
    <row r="2" spans="1:11" x14ac:dyDescent="0.35">
      <c r="A2" s="13" t="s">
        <v>260</v>
      </c>
      <c r="B2" s="14">
        <v>1</v>
      </c>
      <c r="C2" s="13"/>
      <c r="D2" s="14">
        <f>'Dettaglio DEI'!I3</f>
        <v>2078.0233706999998</v>
      </c>
      <c r="E2" s="13"/>
      <c r="F2" s="22"/>
      <c r="G2" s="22"/>
      <c r="H2" s="22"/>
      <c r="I2" s="23"/>
      <c r="J2" s="22"/>
    </row>
    <row r="3" spans="1:11" x14ac:dyDescent="0.35">
      <c r="A3" s="13" t="s">
        <v>261</v>
      </c>
      <c r="B3" s="14">
        <v>1</v>
      </c>
      <c r="C3" s="13"/>
      <c r="D3" s="14">
        <f>'Dettaglio DEI'!H3</f>
        <v>12574.655098499999</v>
      </c>
      <c r="E3" s="13"/>
      <c r="F3" s="22"/>
      <c r="G3" s="22"/>
      <c r="H3" s="22"/>
      <c r="I3" s="22"/>
      <c r="J3" s="22"/>
    </row>
    <row r="4" spans="1:11" x14ac:dyDescent="0.35">
      <c r="A4" s="13" t="s">
        <v>264</v>
      </c>
      <c r="B4" s="14">
        <v>5</v>
      </c>
      <c r="C4" s="13"/>
      <c r="D4" s="14">
        <v>927.75</v>
      </c>
      <c r="E4" s="13"/>
      <c r="F4" s="22"/>
      <c r="G4" s="22"/>
      <c r="H4" s="22"/>
      <c r="I4" s="22"/>
      <c r="J4" s="22"/>
    </row>
    <row r="5" spans="1:11" x14ac:dyDescent="0.35">
      <c r="A5" s="13" t="s">
        <v>265</v>
      </c>
      <c r="B5" s="14">
        <v>2</v>
      </c>
      <c r="C5" s="13"/>
      <c r="D5" s="14">
        <v>296.88</v>
      </c>
      <c r="E5" s="13"/>
      <c r="F5" s="22"/>
      <c r="G5" s="22"/>
      <c r="H5" s="22"/>
      <c r="I5" s="22"/>
      <c r="J5" s="22"/>
    </row>
    <row r="6" spans="1:11" x14ac:dyDescent="0.35">
      <c r="A6" s="13" t="s">
        <v>266</v>
      </c>
      <c r="B6" s="14">
        <v>7</v>
      </c>
      <c r="C6" s="13"/>
      <c r="D6" s="14">
        <v>89.04</v>
      </c>
      <c r="E6" s="13"/>
      <c r="F6" s="22"/>
      <c r="G6" s="22"/>
      <c r="H6" s="22"/>
      <c r="I6" s="22"/>
      <c r="J6" s="22"/>
    </row>
    <row r="7" spans="1:11" x14ac:dyDescent="0.35">
      <c r="A7" s="13" t="s">
        <v>267</v>
      </c>
      <c r="B7" s="14">
        <v>7</v>
      </c>
      <c r="C7" s="13"/>
      <c r="D7" s="14">
        <v>262.22000000000003</v>
      </c>
      <c r="E7" s="13"/>
      <c r="F7" s="22"/>
      <c r="G7" s="22"/>
      <c r="H7" s="22"/>
      <c r="I7" s="22"/>
      <c r="J7" s="22"/>
    </row>
    <row r="8" spans="1:11" x14ac:dyDescent="0.35">
      <c r="A8" s="13" t="s">
        <v>268</v>
      </c>
      <c r="B8" s="14">
        <v>28</v>
      </c>
      <c r="C8" s="13"/>
      <c r="D8" s="14">
        <v>287.27999999999997</v>
      </c>
      <c r="E8" s="13"/>
      <c r="F8" s="22"/>
      <c r="G8" s="22"/>
      <c r="H8" s="22"/>
      <c r="I8" s="22"/>
      <c r="J8" s="22"/>
    </row>
    <row r="9" spans="1:11" x14ac:dyDescent="0.35">
      <c r="A9" s="13" t="s">
        <v>269</v>
      </c>
      <c r="B9" s="14">
        <v>33</v>
      </c>
      <c r="C9" s="13"/>
      <c r="D9" s="14">
        <v>180.84</v>
      </c>
      <c r="E9" s="13"/>
      <c r="F9" s="22"/>
      <c r="G9" s="22"/>
      <c r="H9" s="22"/>
      <c r="I9" s="22"/>
      <c r="J9" s="22"/>
    </row>
    <row r="10" spans="1:11" x14ac:dyDescent="0.35">
      <c r="A10" s="13" t="s">
        <v>270</v>
      </c>
      <c r="B10" s="14">
        <v>33</v>
      </c>
      <c r="C10" s="13"/>
      <c r="D10" s="14">
        <v>699.27</v>
      </c>
      <c r="E10" s="13"/>
      <c r="F10" s="22"/>
      <c r="G10" s="22"/>
      <c r="H10" s="22"/>
      <c r="I10" s="22"/>
      <c r="J10" s="22"/>
    </row>
    <row r="11" spans="1:11" x14ac:dyDescent="0.35">
      <c r="A11" s="13" t="s">
        <v>271</v>
      </c>
      <c r="B11" s="14">
        <v>8</v>
      </c>
      <c r="C11" s="13"/>
      <c r="D11" s="14">
        <v>603.20000000000005</v>
      </c>
      <c r="E11" s="13"/>
      <c r="F11" s="22"/>
      <c r="G11" s="22"/>
      <c r="H11" s="22"/>
      <c r="I11" s="22"/>
      <c r="J11" s="22"/>
    </row>
    <row r="12" spans="1:11" x14ac:dyDescent="0.35">
      <c r="A12" s="13" t="s">
        <v>272</v>
      </c>
      <c r="B12" s="14">
        <v>8</v>
      </c>
      <c r="C12" s="13"/>
      <c r="D12" s="14">
        <v>121.12</v>
      </c>
      <c r="E12" s="13"/>
      <c r="F12" s="22"/>
      <c r="G12" s="22"/>
      <c r="H12" s="22"/>
      <c r="I12" s="22"/>
      <c r="J12" s="22"/>
    </row>
    <row r="13" spans="1:11" x14ac:dyDescent="0.35">
      <c r="A13" s="13" t="s">
        <v>273</v>
      </c>
      <c r="B13" s="14">
        <v>5</v>
      </c>
      <c r="C13" s="13"/>
      <c r="D13" s="14">
        <v>412.9</v>
      </c>
      <c r="E13" s="13"/>
      <c r="F13" s="22"/>
      <c r="G13" s="22"/>
      <c r="H13" s="22"/>
      <c r="I13" s="22"/>
      <c r="J13" s="22"/>
    </row>
    <row r="14" spans="1:11" x14ac:dyDescent="0.35">
      <c r="A14" s="13" t="s">
        <v>274</v>
      </c>
      <c r="B14" s="14">
        <v>5</v>
      </c>
      <c r="C14" s="13"/>
      <c r="D14" s="14">
        <v>75.7</v>
      </c>
      <c r="E14" s="13"/>
      <c r="F14" s="22"/>
      <c r="G14" s="22"/>
      <c r="H14" s="22"/>
      <c r="I14" s="22"/>
      <c r="J14" s="22"/>
    </row>
    <row r="15" spans="1:11" x14ac:dyDescent="0.35">
      <c r="A15" s="13" t="s">
        <v>275</v>
      </c>
      <c r="B15" s="14">
        <v>12</v>
      </c>
      <c r="C15" s="13"/>
      <c r="D15" s="14">
        <v>204.84</v>
      </c>
      <c r="E15" s="13"/>
      <c r="F15" s="22"/>
      <c r="G15" s="22"/>
      <c r="H15" s="22"/>
      <c r="I15" s="22"/>
      <c r="J15" s="22"/>
    </row>
    <row r="16" spans="1:11" x14ac:dyDescent="0.35">
      <c r="A16" s="13" t="s">
        <v>276</v>
      </c>
      <c r="B16" s="14">
        <v>550</v>
      </c>
      <c r="C16" s="13"/>
      <c r="D16" s="14">
        <v>704</v>
      </c>
      <c r="E16" s="13"/>
      <c r="F16" s="22"/>
      <c r="G16" s="22"/>
      <c r="H16" s="22"/>
      <c r="I16" s="22"/>
      <c r="J16" s="22"/>
    </row>
    <row r="17" spans="1:10" x14ac:dyDescent="0.35">
      <c r="A17" s="13" t="s">
        <v>277</v>
      </c>
      <c r="B17" s="14">
        <v>550</v>
      </c>
      <c r="C17" s="13"/>
      <c r="D17" s="14">
        <v>368.5</v>
      </c>
      <c r="E17" s="13"/>
      <c r="F17" s="22"/>
      <c r="G17" s="22"/>
      <c r="H17" s="22"/>
      <c r="I17" s="22"/>
      <c r="J17" s="22"/>
    </row>
    <row r="18" spans="1:10" x14ac:dyDescent="0.35">
      <c r="A18" s="13" t="s">
        <v>278</v>
      </c>
      <c r="B18" s="14">
        <v>24</v>
      </c>
      <c r="C18" s="13"/>
      <c r="D18" s="14">
        <v>87.6</v>
      </c>
      <c r="E18" s="13"/>
      <c r="F18" s="22"/>
      <c r="G18" s="22"/>
      <c r="H18" s="22"/>
      <c r="I18" s="22"/>
      <c r="J18" s="22"/>
    </row>
    <row r="19" spans="1:10" x14ac:dyDescent="0.35">
      <c r="A19" s="13" t="s">
        <v>279</v>
      </c>
      <c r="B19" s="14">
        <v>24</v>
      </c>
      <c r="C19" s="13"/>
      <c r="D19" s="14">
        <v>363.36</v>
      </c>
      <c r="E19" s="13"/>
      <c r="F19" s="22"/>
      <c r="G19" s="22"/>
      <c r="H19" s="22"/>
      <c r="I19" s="22"/>
      <c r="J19" s="22"/>
    </row>
    <row r="20" spans="1:10" x14ac:dyDescent="0.35">
      <c r="A20" s="13" t="s">
        <v>280</v>
      </c>
      <c r="B20" s="14">
        <v>16</v>
      </c>
      <c r="C20" s="13"/>
      <c r="D20" s="14">
        <v>44.64</v>
      </c>
      <c r="E20" s="13"/>
      <c r="F20" s="22"/>
      <c r="G20" s="22"/>
      <c r="H20" s="22"/>
      <c r="I20" s="22"/>
      <c r="J20" s="22"/>
    </row>
    <row r="21" spans="1:10" x14ac:dyDescent="0.35">
      <c r="A21" s="13" t="s">
        <v>281</v>
      </c>
      <c r="B21" s="14">
        <v>8</v>
      </c>
      <c r="C21" s="13"/>
      <c r="D21" s="14">
        <v>2461.52</v>
      </c>
      <c r="E21" s="13" t="s">
        <v>229</v>
      </c>
      <c r="F21" s="22"/>
      <c r="G21" s="22"/>
      <c r="H21" s="22"/>
      <c r="I21" s="22"/>
      <c r="J21" s="22"/>
    </row>
    <row r="22" spans="1:10" x14ac:dyDescent="0.35">
      <c r="A22" s="13" t="s">
        <v>282</v>
      </c>
      <c r="B22" s="14">
        <v>8</v>
      </c>
      <c r="C22" s="13"/>
      <c r="D22" s="14">
        <v>71.84</v>
      </c>
      <c r="E22" s="13" t="s">
        <v>229</v>
      </c>
      <c r="F22" s="22"/>
      <c r="G22" s="22"/>
      <c r="H22" s="22"/>
      <c r="I22" s="22"/>
      <c r="J22" s="22"/>
    </row>
    <row r="23" spans="1:10" x14ac:dyDescent="0.35">
      <c r="A23" s="13" t="s">
        <v>283</v>
      </c>
      <c r="B23" s="14">
        <v>8</v>
      </c>
      <c r="C23" s="13">
        <v>12</v>
      </c>
      <c r="D23" s="14">
        <v>58.56</v>
      </c>
      <c r="E23" s="13" t="s">
        <v>229</v>
      </c>
      <c r="F23" s="22"/>
      <c r="G23" s="22"/>
      <c r="H23" s="22"/>
      <c r="I23" s="22"/>
      <c r="J23" s="22"/>
    </row>
    <row r="24" spans="1:10" x14ac:dyDescent="0.35">
      <c r="A24" s="13" t="s">
        <v>284</v>
      </c>
      <c r="B24" s="14">
        <v>8</v>
      </c>
      <c r="C24" s="13">
        <v>24</v>
      </c>
      <c r="D24" s="14">
        <v>155.52000000000001</v>
      </c>
      <c r="E24" s="13" t="s">
        <v>229</v>
      </c>
      <c r="F24" s="22"/>
      <c r="G24" s="22"/>
      <c r="H24" s="22"/>
      <c r="I24" s="22"/>
      <c r="J24" s="22"/>
    </row>
    <row r="25" spans="1:10" x14ac:dyDescent="0.35">
      <c r="A25" s="13" t="s">
        <v>285</v>
      </c>
      <c r="B25" s="14">
        <v>8</v>
      </c>
      <c r="C25" s="13"/>
      <c r="D25" s="14">
        <v>215.68</v>
      </c>
      <c r="E25" s="13" t="s">
        <v>229</v>
      </c>
      <c r="F25" s="22"/>
      <c r="G25" s="22"/>
      <c r="H25" s="22"/>
      <c r="I25" s="22"/>
      <c r="J25" s="22"/>
    </row>
    <row r="26" spans="1:10" x14ac:dyDescent="0.35">
      <c r="A26" s="13" t="s">
        <v>286</v>
      </c>
      <c r="B26" s="14">
        <v>8</v>
      </c>
      <c r="C26" s="13"/>
      <c r="D26" s="14">
        <v>6.32</v>
      </c>
      <c r="E26" s="13" t="s">
        <v>229</v>
      </c>
      <c r="F26" s="22"/>
      <c r="G26" s="22"/>
      <c r="H26" s="22"/>
      <c r="I26" s="22"/>
      <c r="J26" s="22"/>
    </row>
    <row r="27" spans="1:10" x14ac:dyDescent="0.35">
      <c r="A27" s="13" t="s">
        <v>287</v>
      </c>
      <c r="B27" s="14">
        <v>8</v>
      </c>
      <c r="C27" s="13">
        <v>12</v>
      </c>
      <c r="D27" s="14">
        <v>4.8</v>
      </c>
      <c r="E27" s="13" t="s">
        <v>229</v>
      </c>
      <c r="F27" s="22"/>
      <c r="G27" s="22"/>
      <c r="H27" s="22"/>
      <c r="I27" s="22"/>
      <c r="J27" s="22"/>
    </row>
    <row r="28" spans="1:10" x14ac:dyDescent="0.35">
      <c r="A28" s="13" t="s">
        <v>288</v>
      </c>
      <c r="B28" s="14">
        <v>8</v>
      </c>
      <c r="C28" s="13">
        <v>24</v>
      </c>
      <c r="D28" s="14">
        <v>13.44</v>
      </c>
      <c r="E28" s="13" t="s">
        <v>229</v>
      </c>
      <c r="F28" s="22"/>
      <c r="G28" s="22"/>
      <c r="H28" s="22"/>
      <c r="I28" s="22"/>
      <c r="J28" s="22"/>
    </row>
    <row r="29" spans="1:10" x14ac:dyDescent="0.35">
      <c r="A29" s="13" t="s">
        <v>289</v>
      </c>
      <c r="B29" s="14">
        <v>22</v>
      </c>
      <c r="C29" s="13"/>
      <c r="D29" s="14">
        <v>3375.24</v>
      </c>
      <c r="E29" s="13" t="s">
        <v>229</v>
      </c>
      <c r="F29" s="22"/>
      <c r="G29" s="22"/>
      <c r="H29" s="22"/>
      <c r="I29" s="22"/>
      <c r="J29" s="22"/>
    </row>
    <row r="30" spans="1:10" x14ac:dyDescent="0.35">
      <c r="A30" s="13" t="s">
        <v>290</v>
      </c>
      <c r="B30" s="14">
        <v>22</v>
      </c>
      <c r="C30" s="13"/>
      <c r="D30" s="14">
        <v>281.15999999999997</v>
      </c>
      <c r="E30" s="13" t="s">
        <v>229</v>
      </c>
      <c r="F30" s="22"/>
      <c r="G30" s="22"/>
      <c r="H30" s="22"/>
      <c r="I30" s="22"/>
      <c r="J30" s="22"/>
    </row>
    <row r="31" spans="1:10" x14ac:dyDescent="0.35">
      <c r="A31" s="13" t="s">
        <v>291</v>
      </c>
      <c r="B31" s="14">
        <v>22</v>
      </c>
      <c r="C31" s="13">
        <v>12</v>
      </c>
      <c r="D31" s="14">
        <v>79.199999999999989</v>
      </c>
      <c r="E31" s="13" t="s">
        <v>229</v>
      </c>
      <c r="F31" s="22"/>
      <c r="G31" s="22"/>
      <c r="H31" s="22"/>
      <c r="I31" s="22"/>
      <c r="J31" s="22"/>
    </row>
    <row r="32" spans="1:10" x14ac:dyDescent="0.35">
      <c r="A32" s="13" t="s">
        <v>292</v>
      </c>
      <c r="B32" s="14">
        <v>22</v>
      </c>
      <c r="C32" s="13">
        <v>24</v>
      </c>
      <c r="D32" s="14">
        <v>216.48</v>
      </c>
      <c r="E32" s="13" t="s">
        <v>229</v>
      </c>
      <c r="F32" s="22"/>
      <c r="G32" s="22"/>
      <c r="H32" s="22"/>
      <c r="I32" s="22"/>
      <c r="J32" s="22"/>
    </row>
    <row r="33" spans="1:10" x14ac:dyDescent="0.35">
      <c r="A33" s="13" t="s">
        <v>293</v>
      </c>
      <c r="B33" s="14">
        <v>3</v>
      </c>
      <c r="C33" s="13"/>
      <c r="D33" s="14">
        <v>776.88</v>
      </c>
      <c r="E33" s="13"/>
      <c r="F33" s="22"/>
      <c r="G33" s="22"/>
      <c r="H33" s="22"/>
      <c r="I33" s="22"/>
      <c r="J33" s="22"/>
    </row>
    <row r="34" spans="1:10" x14ac:dyDescent="0.35">
      <c r="A34" s="13" t="s">
        <v>294</v>
      </c>
      <c r="B34" s="14">
        <v>3</v>
      </c>
      <c r="C34" s="13">
        <v>12</v>
      </c>
      <c r="D34" s="14">
        <v>18.36</v>
      </c>
      <c r="E34" s="13" t="s">
        <v>229</v>
      </c>
      <c r="F34" s="22"/>
      <c r="G34" s="22"/>
      <c r="H34" s="22"/>
      <c r="I34" s="22"/>
      <c r="J34" s="22"/>
    </row>
    <row r="35" spans="1:10" x14ac:dyDescent="0.35">
      <c r="A35" s="13" t="s">
        <v>295</v>
      </c>
      <c r="B35" s="14">
        <v>3</v>
      </c>
      <c r="C35" s="13">
        <v>24</v>
      </c>
      <c r="D35" s="14">
        <v>48.96</v>
      </c>
      <c r="E35" s="13" t="s">
        <v>229</v>
      </c>
      <c r="F35" s="22"/>
      <c r="G35" s="22"/>
      <c r="H35" s="22"/>
      <c r="I35" s="22"/>
      <c r="J35" s="22"/>
    </row>
    <row r="36" spans="1:10" x14ac:dyDescent="0.35">
      <c r="A36" s="13" t="s">
        <v>296</v>
      </c>
      <c r="B36" s="14">
        <v>4</v>
      </c>
      <c r="C36" s="13"/>
      <c r="D36" s="14">
        <v>11556.24</v>
      </c>
      <c r="E36" s="13" t="s">
        <v>229</v>
      </c>
      <c r="F36" s="22"/>
      <c r="G36" s="22"/>
      <c r="H36" s="22"/>
      <c r="I36" s="22"/>
      <c r="J36" s="22"/>
    </row>
    <row r="37" spans="1:10" x14ac:dyDescent="0.35">
      <c r="A37" s="13" t="s">
        <v>297</v>
      </c>
      <c r="B37" s="14">
        <v>4</v>
      </c>
      <c r="C37" s="13"/>
      <c r="D37" s="14">
        <v>722.28</v>
      </c>
      <c r="E37" s="13" t="s">
        <v>229</v>
      </c>
      <c r="F37" s="22"/>
      <c r="G37" s="22"/>
      <c r="H37" s="22"/>
      <c r="I37" s="22"/>
      <c r="J37" s="22"/>
    </row>
    <row r="38" spans="1:10" x14ac:dyDescent="0.35">
      <c r="A38" s="13" t="s">
        <v>298</v>
      </c>
      <c r="B38" s="14">
        <v>4</v>
      </c>
      <c r="C38" s="13">
        <v>12</v>
      </c>
      <c r="D38" s="14">
        <v>274.56</v>
      </c>
      <c r="E38" s="13" t="s">
        <v>229</v>
      </c>
      <c r="F38" s="22"/>
      <c r="G38" s="22"/>
      <c r="H38" s="22"/>
      <c r="I38" s="22"/>
      <c r="J38" s="22"/>
    </row>
    <row r="39" spans="1:10" x14ac:dyDescent="0.35">
      <c r="A39" s="13" t="s">
        <v>299</v>
      </c>
      <c r="B39" s="14">
        <v>4</v>
      </c>
      <c r="C39" s="13">
        <v>24</v>
      </c>
      <c r="D39" s="14">
        <v>732.48</v>
      </c>
      <c r="E39" s="13" t="s">
        <v>229</v>
      </c>
      <c r="F39" s="22"/>
      <c r="G39" s="22"/>
      <c r="H39" s="22"/>
      <c r="I39" s="22"/>
      <c r="J39" s="22"/>
    </row>
    <row r="40" spans="1:10" x14ac:dyDescent="0.35">
      <c r="A40" s="13" t="s">
        <v>300</v>
      </c>
      <c r="B40" s="14">
        <v>66</v>
      </c>
      <c r="C40" s="13"/>
      <c r="D40" s="14">
        <v>188.76</v>
      </c>
      <c r="E40" s="13"/>
      <c r="F40" s="22"/>
      <c r="G40" s="22"/>
      <c r="H40" s="22"/>
      <c r="I40" s="22"/>
      <c r="J40" s="22"/>
    </row>
    <row r="41" spans="1:10" x14ac:dyDescent="0.35">
      <c r="A41" s="13" t="s">
        <v>301</v>
      </c>
      <c r="B41" s="14">
        <v>66</v>
      </c>
      <c r="C41" s="13"/>
      <c r="D41" s="14">
        <v>230.34</v>
      </c>
      <c r="E41" s="13"/>
      <c r="F41" s="22"/>
      <c r="G41" s="22"/>
      <c r="H41" s="22"/>
      <c r="I41" s="22"/>
      <c r="J41" s="22"/>
    </row>
    <row r="42" spans="1:10" x14ac:dyDescent="0.35">
      <c r="A42" s="13" t="s">
        <v>302</v>
      </c>
      <c r="B42" s="14">
        <v>4575</v>
      </c>
      <c r="C42" s="13"/>
      <c r="D42" s="14">
        <v>2013</v>
      </c>
      <c r="E42" s="13"/>
      <c r="F42" s="22"/>
      <c r="G42" s="22"/>
      <c r="H42" s="22"/>
      <c r="I42" s="22"/>
      <c r="J42" s="22"/>
    </row>
    <row r="43" spans="1:10" x14ac:dyDescent="0.35">
      <c r="A43" s="13" t="s">
        <v>303</v>
      </c>
      <c r="B43" s="14">
        <v>4575</v>
      </c>
      <c r="C43" s="13"/>
      <c r="D43" s="14">
        <v>2287.5</v>
      </c>
      <c r="E43" s="13"/>
      <c r="F43" s="22"/>
      <c r="G43" s="22"/>
      <c r="H43" s="22"/>
      <c r="I43" s="22"/>
      <c r="J43" s="22"/>
    </row>
    <row r="44" spans="1:10" x14ac:dyDescent="0.35">
      <c r="A44" s="13" t="s">
        <v>304</v>
      </c>
      <c r="B44" s="14">
        <v>16</v>
      </c>
      <c r="C44" s="13"/>
      <c r="D44" s="14">
        <v>466.72</v>
      </c>
      <c r="E44" s="13"/>
      <c r="F44" s="22"/>
      <c r="G44" s="22"/>
      <c r="H44" s="22"/>
      <c r="I44" s="22"/>
      <c r="J44" s="22"/>
    </row>
    <row r="45" spans="1:10" x14ac:dyDescent="0.35">
      <c r="A45" s="13" t="s">
        <v>381</v>
      </c>
      <c r="B45" s="14">
        <v>8</v>
      </c>
      <c r="C45" s="13"/>
      <c r="D45" s="14">
        <v>4715.5200000000004</v>
      </c>
      <c r="E45" s="13"/>
      <c r="F45" s="22"/>
      <c r="G45" s="22"/>
      <c r="H45" s="22"/>
      <c r="I45" s="22"/>
      <c r="J45" s="22"/>
    </row>
    <row r="46" spans="1:10" hidden="1" x14ac:dyDescent="0.35">
      <c r="A46" s="13"/>
      <c r="B46" s="14"/>
      <c r="C46" s="13"/>
      <c r="D46" s="14"/>
      <c r="E46" s="13"/>
      <c r="F46" s="22"/>
      <c r="G46" s="22"/>
      <c r="H46" s="22"/>
      <c r="I46" s="22"/>
      <c r="J46" s="22"/>
    </row>
    <row r="47" spans="1:10" hidden="1" x14ac:dyDescent="0.35">
      <c r="A47" s="13"/>
      <c r="B47" s="14"/>
      <c r="C47" s="13"/>
      <c r="D47" s="14"/>
      <c r="E47" s="13"/>
      <c r="F47" s="22"/>
      <c r="G47" s="22"/>
      <c r="H47" s="22"/>
      <c r="I47" s="22"/>
      <c r="J47" s="22"/>
    </row>
    <row r="48" spans="1:10" hidden="1" x14ac:dyDescent="0.35">
      <c r="A48" s="13"/>
      <c r="B48" s="14"/>
      <c r="C48" s="13"/>
      <c r="D48" s="14"/>
      <c r="E48" s="13"/>
      <c r="F48" s="22"/>
      <c r="G48" s="22"/>
      <c r="H48" s="22"/>
      <c r="I48" s="22"/>
      <c r="J48" s="22"/>
    </row>
    <row r="49" spans="1:10" s="27" customFormat="1" hidden="1" x14ac:dyDescent="0.35">
      <c r="A49" s="13"/>
      <c r="B49" s="14"/>
      <c r="C49" s="13"/>
      <c r="D49" s="14"/>
      <c r="E49" s="13"/>
      <c r="F49" s="22"/>
      <c r="G49" s="22"/>
      <c r="H49" s="22"/>
      <c r="I49" s="22"/>
      <c r="J49" s="22"/>
    </row>
    <row r="50" spans="1:10" s="27" customFormat="1" hidden="1" x14ac:dyDescent="0.35">
      <c r="A50" s="13"/>
      <c r="B50" s="14"/>
      <c r="C50" s="13"/>
      <c r="D50" s="14"/>
      <c r="E50" s="13"/>
      <c r="F50" s="22"/>
      <c r="G50" s="22"/>
      <c r="H50" s="22"/>
      <c r="I50" s="22"/>
      <c r="J50" s="22"/>
    </row>
    <row r="51" spans="1:10" s="27" customFormat="1" hidden="1" x14ac:dyDescent="0.35">
      <c r="A51" s="13"/>
      <c r="B51" s="14"/>
      <c r="C51" s="13"/>
      <c r="D51" s="14"/>
      <c r="E51" s="13"/>
      <c r="F51" s="22"/>
      <c r="G51" s="22"/>
      <c r="H51" s="22"/>
      <c r="I51" s="22"/>
      <c r="J51" s="22"/>
    </row>
    <row r="52" spans="1:10" s="27" customFormat="1" hidden="1" x14ac:dyDescent="0.35">
      <c r="A52" s="13"/>
      <c r="B52" s="14"/>
      <c r="C52" s="13"/>
      <c r="D52" s="14"/>
      <c r="E52" s="13"/>
      <c r="F52" s="22"/>
      <c r="G52" s="22"/>
      <c r="H52" s="22"/>
      <c r="I52" s="22"/>
      <c r="J52" s="22"/>
    </row>
    <row r="53" spans="1:10" hidden="1" x14ac:dyDescent="0.35">
      <c r="A53" s="13"/>
      <c r="B53" s="14"/>
      <c r="C53" s="13"/>
      <c r="D53" s="14"/>
      <c r="E53" s="13"/>
      <c r="F53" s="22"/>
      <c r="G53" s="22"/>
      <c r="H53" s="22"/>
      <c r="I53" s="22"/>
      <c r="J53" s="22"/>
    </row>
    <row r="54" spans="1:10" hidden="1" x14ac:dyDescent="0.35">
      <c r="A54" s="13"/>
      <c r="B54" s="14"/>
      <c r="C54" s="13"/>
      <c r="D54" s="14"/>
      <c r="E54" s="13"/>
      <c r="F54" s="22"/>
      <c r="G54" s="22"/>
      <c r="H54" s="22"/>
      <c r="I54" s="22"/>
      <c r="J54" s="22"/>
    </row>
    <row r="55" spans="1:10" hidden="1" x14ac:dyDescent="0.35">
      <c r="A55" s="13"/>
      <c r="B55" s="14"/>
      <c r="C55" s="13"/>
      <c r="D55" s="14"/>
      <c r="E55" s="13"/>
      <c r="F55" s="22"/>
      <c r="G55" s="22"/>
      <c r="H55" s="22"/>
      <c r="I55" s="22"/>
      <c r="J55" s="22"/>
    </row>
    <row r="56" spans="1:10" hidden="1" x14ac:dyDescent="0.35">
      <c r="A56" s="13"/>
      <c r="B56" s="14"/>
      <c r="C56" s="13"/>
      <c r="D56" s="14"/>
      <c r="E56" s="13"/>
      <c r="F56" s="22"/>
      <c r="G56" s="22"/>
      <c r="H56" s="22"/>
      <c r="I56" s="22"/>
      <c r="J56" s="22"/>
    </row>
    <row r="57" spans="1:10" hidden="1" x14ac:dyDescent="0.35">
      <c r="A57" s="13"/>
      <c r="B57" s="14"/>
      <c r="C57" s="13"/>
      <c r="D57" s="14"/>
      <c r="E57" s="13"/>
      <c r="F57" s="22"/>
      <c r="G57" s="22"/>
      <c r="H57" s="22"/>
      <c r="I57" s="22"/>
      <c r="J57" s="22"/>
    </row>
    <row r="58" spans="1:10" x14ac:dyDescent="0.35">
      <c r="A58" s="20"/>
      <c r="B58" s="20"/>
      <c r="C58" s="20"/>
      <c r="D58" s="21">
        <f>SUM(D2:D55)</f>
        <v>51353.178469199993</v>
      </c>
      <c r="E58" s="20" t="s">
        <v>7</v>
      </c>
      <c r="F58" s="22"/>
      <c r="G58" s="22"/>
      <c r="H58" s="22"/>
      <c r="I58" s="22"/>
      <c r="J58" s="2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0"/>
  <sheetViews>
    <sheetView tabSelected="1" topLeftCell="B16" zoomScale="90" zoomScaleNormal="90" workbookViewId="0">
      <selection activeCell="C26" sqref="C26"/>
    </sheetView>
  </sheetViews>
  <sheetFormatPr defaultRowHeight="14.5" x14ac:dyDescent="0.35"/>
  <cols>
    <col min="1" max="1" width="24" customWidth="1"/>
    <col min="2" max="2" width="27" customWidth="1"/>
    <col min="3" max="3" width="171" customWidth="1"/>
    <col min="4" max="4" width="23" customWidth="1"/>
    <col min="5" max="5" width="9.08984375" bestFit="1" customWidth="1"/>
    <col min="6" max="6" width="6" customWidth="1"/>
    <col min="7" max="7" width="15" customWidth="1"/>
    <col min="8" max="8" width="16" customWidth="1"/>
    <col min="9" max="9" width="10" customWidth="1"/>
    <col min="10" max="13" width="20" customWidth="1"/>
    <col min="14" max="14" width="26" customWidth="1"/>
    <col min="15" max="16" width="4" customWidth="1"/>
    <col min="17" max="17" width="7" customWidth="1"/>
    <col min="18" max="18" width="10" customWidth="1"/>
    <col min="19" max="19" width="42" customWidth="1"/>
    <col min="20" max="20" width="9" customWidth="1"/>
    <col min="21" max="21" width="5" customWidth="1"/>
  </cols>
  <sheetData>
    <row r="1" spans="1:21" s="61" customFormat="1" x14ac:dyDescent="0.35">
      <c r="A1" s="66" t="s">
        <v>8</v>
      </c>
      <c r="B1" s="66" t="s">
        <v>0</v>
      </c>
      <c r="C1" s="66" t="s">
        <v>9</v>
      </c>
      <c r="D1" s="66" t="s">
        <v>10</v>
      </c>
      <c r="E1" s="66" t="s">
        <v>1</v>
      </c>
      <c r="F1" s="66" t="s">
        <v>2</v>
      </c>
      <c r="G1" s="66" t="s">
        <v>11</v>
      </c>
      <c r="H1" s="66" t="s">
        <v>12</v>
      </c>
      <c r="I1" s="66" t="s">
        <v>13</v>
      </c>
      <c r="J1" s="66" t="s">
        <v>14</v>
      </c>
      <c r="K1" s="66" t="s">
        <v>15</v>
      </c>
      <c r="L1" s="66" t="s">
        <v>16</v>
      </c>
      <c r="M1" s="66" t="s">
        <v>17</v>
      </c>
      <c r="N1" s="66" t="s">
        <v>18</v>
      </c>
      <c r="O1" s="66" t="s">
        <v>4</v>
      </c>
      <c r="P1" s="66"/>
      <c r="Q1" s="61" t="s">
        <v>262</v>
      </c>
      <c r="R1" s="1">
        <v>44615</v>
      </c>
      <c r="S1" s="61" t="s">
        <v>263</v>
      </c>
      <c r="T1" s="61" t="s">
        <v>5</v>
      </c>
      <c r="U1" s="61" t="s">
        <v>6</v>
      </c>
    </row>
    <row r="2" spans="1:21" x14ac:dyDescent="0.35">
      <c r="A2" t="s">
        <v>230</v>
      </c>
      <c r="B2" t="s">
        <v>260</v>
      </c>
      <c r="C2" t="s">
        <v>231</v>
      </c>
      <c r="D2" t="s">
        <v>232</v>
      </c>
      <c r="E2" s="2">
        <v>1</v>
      </c>
      <c r="G2" t="s">
        <v>233</v>
      </c>
      <c r="H2" s="2">
        <v>0</v>
      </c>
      <c r="I2" s="2">
        <f>'Dettaglio DEI'!I3</f>
        <v>2078.0233706999998</v>
      </c>
      <c r="J2" s="2">
        <v>0</v>
      </c>
      <c r="K2" s="2">
        <v>0</v>
      </c>
      <c r="L2" s="2">
        <v>0</v>
      </c>
      <c r="M2" s="2">
        <v>0</v>
      </c>
    </row>
    <row r="3" spans="1:21" x14ac:dyDescent="0.35">
      <c r="A3" t="s">
        <v>230</v>
      </c>
      <c r="B3" t="s">
        <v>261</v>
      </c>
      <c r="C3" t="s">
        <v>234</v>
      </c>
      <c r="D3" t="s">
        <v>232</v>
      </c>
      <c r="E3" s="2">
        <v>1</v>
      </c>
      <c r="G3" t="s">
        <v>233</v>
      </c>
      <c r="H3" s="2">
        <v>0</v>
      </c>
      <c r="I3" s="2">
        <f>'Dettaglio DEI'!H3</f>
        <v>12574.655098499999</v>
      </c>
      <c r="J3" s="2">
        <v>0</v>
      </c>
      <c r="K3" s="2">
        <v>0</v>
      </c>
      <c r="L3" s="2">
        <v>0</v>
      </c>
      <c r="M3" s="2">
        <v>0</v>
      </c>
    </row>
    <row r="4" spans="1:21" x14ac:dyDescent="0.35">
      <c r="A4" t="s">
        <v>305</v>
      </c>
      <c r="B4" t="s">
        <v>264</v>
      </c>
      <c r="C4" t="s">
        <v>306</v>
      </c>
      <c r="D4" t="s">
        <v>307</v>
      </c>
      <c r="E4" s="2">
        <v>5</v>
      </c>
      <c r="G4" t="s">
        <v>308</v>
      </c>
      <c r="H4" s="2">
        <v>185.55</v>
      </c>
      <c r="I4" s="2">
        <v>927.75</v>
      </c>
      <c r="J4" s="2">
        <v>0</v>
      </c>
      <c r="K4" s="2">
        <v>0</v>
      </c>
      <c r="L4" s="2">
        <v>0</v>
      </c>
      <c r="M4" s="2">
        <v>0</v>
      </c>
      <c r="N4" t="s">
        <v>309</v>
      </c>
    </row>
    <row r="5" spans="1:21" x14ac:dyDescent="0.35">
      <c r="A5" t="s">
        <v>305</v>
      </c>
      <c r="B5" t="s">
        <v>265</v>
      </c>
      <c r="C5" t="s">
        <v>310</v>
      </c>
      <c r="D5" t="s">
        <v>307</v>
      </c>
      <c r="E5" s="2">
        <v>2</v>
      </c>
      <c r="G5" t="s">
        <v>308</v>
      </c>
      <c r="H5" s="2">
        <v>148.44</v>
      </c>
      <c r="I5" s="2">
        <v>296.88</v>
      </c>
      <c r="J5" s="2">
        <v>0</v>
      </c>
      <c r="K5" s="2">
        <v>0</v>
      </c>
      <c r="L5" s="2">
        <v>0</v>
      </c>
      <c r="M5" s="2">
        <v>0</v>
      </c>
      <c r="N5" t="s">
        <v>311</v>
      </c>
    </row>
    <row r="6" spans="1:21" x14ac:dyDescent="0.35">
      <c r="A6" t="s">
        <v>305</v>
      </c>
      <c r="B6" t="s">
        <v>266</v>
      </c>
      <c r="C6" t="s">
        <v>312</v>
      </c>
      <c r="D6" t="s">
        <v>307</v>
      </c>
      <c r="E6" s="2">
        <v>7</v>
      </c>
      <c r="G6" t="s">
        <v>308</v>
      </c>
      <c r="H6" s="2">
        <v>12.72</v>
      </c>
      <c r="I6" s="2">
        <v>89.04</v>
      </c>
      <c r="J6" s="2">
        <v>0</v>
      </c>
      <c r="K6" s="2">
        <v>0</v>
      </c>
      <c r="L6" s="2">
        <v>0</v>
      </c>
      <c r="M6" s="2">
        <v>0</v>
      </c>
      <c r="N6" t="s">
        <v>313</v>
      </c>
    </row>
    <row r="7" spans="1:21" x14ac:dyDescent="0.35">
      <c r="A7" t="s">
        <v>305</v>
      </c>
      <c r="B7" t="s">
        <v>267</v>
      </c>
      <c r="C7" t="s">
        <v>314</v>
      </c>
      <c r="D7" t="s">
        <v>307</v>
      </c>
      <c r="E7" s="2">
        <v>7</v>
      </c>
      <c r="G7" t="s">
        <v>308</v>
      </c>
      <c r="H7" s="2">
        <v>37.46</v>
      </c>
      <c r="I7" s="2">
        <v>262.22000000000003</v>
      </c>
      <c r="J7" s="2">
        <v>0</v>
      </c>
      <c r="K7" s="2">
        <v>0</v>
      </c>
      <c r="L7" s="2">
        <v>0</v>
      </c>
      <c r="M7" s="2">
        <v>0</v>
      </c>
      <c r="N7" t="s">
        <v>315</v>
      </c>
    </row>
    <row r="8" spans="1:21" x14ac:dyDescent="0.35">
      <c r="A8" t="s">
        <v>305</v>
      </c>
      <c r="B8" t="s">
        <v>268</v>
      </c>
      <c r="C8" t="s">
        <v>316</v>
      </c>
      <c r="D8" t="s">
        <v>307</v>
      </c>
      <c r="E8" s="2">
        <v>28</v>
      </c>
      <c r="G8" t="s">
        <v>308</v>
      </c>
      <c r="H8" s="2">
        <v>10.26</v>
      </c>
      <c r="I8" s="2">
        <v>287.27999999999997</v>
      </c>
      <c r="J8" s="2">
        <v>0</v>
      </c>
      <c r="K8" s="2">
        <v>0</v>
      </c>
      <c r="L8" s="2">
        <v>0</v>
      </c>
      <c r="M8" s="2">
        <v>0</v>
      </c>
      <c r="N8" t="s">
        <v>317</v>
      </c>
    </row>
    <row r="9" spans="1:21" x14ac:dyDescent="0.35">
      <c r="A9" t="s">
        <v>305</v>
      </c>
      <c r="B9" t="s">
        <v>269</v>
      </c>
      <c r="C9" t="s">
        <v>318</v>
      </c>
      <c r="D9" t="s">
        <v>319</v>
      </c>
      <c r="E9" s="2">
        <v>33</v>
      </c>
      <c r="G9" t="s">
        <v>308</v>
      </c>
      <c r="H9" s="2">
        <v>5.48</v>
      </c>
      <c r="I9" s="2">
        <v>180.84</v>
      </c>
      <c r="J9" s="2">
        <v>0</v>
      </c>
      <c r="K9" s="2">
        <v>0</v>
      </c>
      <c r="L9" s="2">
        <v>0</v>
      </c>
      <c r="M9" s="2">
        <v>0</v>
      </c>
      <c r="N9" t="s">
        <v>320</v>
      </c>
    </row>
    <row r="10" spans="1:21" x14ac:dyDescent="0.35">
      <c r="A10" t="s">
        <v>305</v>
      </c>
      <c r="B10" t="s">
        <v>270</v>
      </c>
      <c r="C10" t="s">
        <v>321</v>
      </c>
      <c r="D10" t="s">
        <v>232</v>
      </c>
      <c r="E10" s="2">
        <v>33</v>
      </c>
      <c r="G10" t="s">
        <v>308</v>
      </c>
      <c r="H10" s="2">
        <v>21.19</v>
      </c>
      <c r="I10" s="2">
        <v>699.27</v>
      </c>
      <c r="J10" s="2">
        <v>0</v>
      </c>
      <c r="K10" s="2">
        <v>0</v>
      </c>
      <c r="L10" s="2">
        <v>0</v>
      </c>
      <c r="M10" s="2">
        <v>0</v>
      </c>
    </row>
    <row r="11" spans="1:21" x14ac:dyDescent="0.35">
      <c r="A11" t="s">
        <v>305</v>
      </c>
      <c r="B11" t="s">
        <v>271</v>
      </c>
      <c r="C11" t="s">
        <v>322</v>
      </c>
      <c r="D11" t="s">
        <v>319</v>
      </c>
      <c r="E11" s="2">
        <v>8</v>
      </c>
      <c r="G11" t="s">
        <v>308</v>
      </c>
      <c r="H11" s="2">
        <v>75.400000000000006</v>
      </c>
      <c r="I11" s="2">
        <v>603.20000000000005</v>
      </c>
      <c r="J11" s="2">
        <v>0</v>
      </c>
      <c r="K11" s="2">
        <v>0</v>
      </c>
      <c r="L11" s="2">
        <v>0</v>
      </c>
      <c r="M11" s="2">
        <v>0</v>
      </c>
      <c r="N11" t="s">
        <v>323</v>
      </c>
    </row>
    <row r="12" spans="1:21" x14ac:dyDescent="0.35">
      <c r="A12" t="s">
        <v>305</v>
      </c>
      <c r="B12" t="s">
        <v>272</v>
      </c>
      <c r="C12" t="s">
        <v>324</v>
      </c>
      <c r="D12" t="s">
        <v>232</v>
      </c>
      <c r="E12" s="2">
        <v>8</v>
      </c>
      <c r="G12" t="s">
        <v>308</v>
      </c>
      <c r="H12" s="2">
        <v>15.14</v>
      </c>
      <c r="I12" s="2">
        <v>121.12</v>
      </c>
      <c r="J12" s="2">
        <v>0</v>
      </c>
      <c r="K12" s="2">
        <v>0</v>
      </c>
      <c r="L12" s="2">
        <v>0</v>
      </c>
      <c r="M12" s="2">
        <v>0</v>
      </c>
    </row>
    <row r="13" spans="1:21" x14ac:dyDescent="0.35">
      <c r="A13" t="s">
        <v>305</v>
      </c>
      <c r="B13" t="s">
        <v>273</v>
      </c>
      <c r="C13" t="s">
        <v>325</v>
      </c>
      <c r="D13" t="s">
        <v>319</v>
      </c>
      <c r="E13" s="2">
        <v>5</v>
      </c>
      <c r="G13" t="s">
        <v>308</v>
      </c>
      <c r="H13" s="2">
        <v>82.58</v>
      </c>
      <c r="I13" s="2">
        <v>412.9</v>
      </c>
      <c r="J13" s="2">
        <v>0</v>
      </c>
      <c r="K13" s="2">
        <v>0</v>
      </c>
      <c r="L13" s="2">
        <v>0</v>
      </c>
      <c r="M13" s="2">
        <v>0</v>
      </c>
      <c r="N13" t="s">
        <v>326</v>
      </c>
    </row>
    <row r="14" spans="1:21" x14ac:dyDescent="0.35">
      <c r="A14" t="s">
        <v>305</v>
      </c>
      <c r="B14" t="s">
        <v>274</v>
      </c>
      <c r="C14" t="s">
        <v>327</v>
      </c>
      <c r="D14" t="s">
        <v>232</v>
      </c>
      <c r="E14" s="2">
        <v>5</v>
      </c>
      <c r="G14" t="s">
        <v>308</v>
      </c>
      <c r="H14" s="2">
        <v>15.14</v>
      </c>
      <c r="I14" s="2">
        <v>75.7</v>
      </c>
      <c r="J14" s="2">
        <v>0</v>
      </c>
      <c r="K14" s="2">
        <v>0</v>
      </c>
      <c r="L14" s="2">
        <v>0</v>
      </c>
      <c r="M14" s="2">
        <v>0</v>
      </c>
    </row>
    <row r="15" spans="1:21" x14ac:dyDescent="0.35">
      <c r="A15" t="s">
        <v>305</v>
      </c>
      <c r="B15" t="s">
        <v>275</v>
      </c>
      <c r="C15" t="s">
        <v>328</v>
      </c>
      <c r="D15" t="s">
        <v>319</v>
      </c>
      <c r="E15" s="2">
        <v>12</v>
      </c>
      <c r="G15" t="s">
        <v>308</v>
      </c>
      <c r="H15" s="2">
        <v>17.07</v>
      </c>
      <c r="I15" s="2">
        <v>204.84</v>
      </c>
      <c r="J15" s="2">
        <v>0</v>
      </c>
      <c r="K15" s="2">
        <v>0</v>
      </c>
      <c r="L15" s="2">
        <v>0</v>
      </c>
      <c r="M15" s="2">
        <v>0</v>
      </c>
      <c r="N15" t="s">
        <v>329</v>
      </c>
    </row>
    <row r="16" spans="1:21" x14ac:dyDescent="0.35">
      <c r="A16" t="s">
        <v>305</v>
      </c>
      <c r="B16" t="s">
        <v>276</v>
      </c>
      <c r="C16" t="s">
        <v>330</v>
      </c>
      <c r="D16" t="s">
        <v>319</v>
      </c>
      <c r="E16" s="2">
        <v>550</v>
      </c>
      <c r="G16" t="s">
        <v>19</v>
      </c>
      <c r="H16" s="2">
        <v>1.28</v>
      </c>
      <c r="I16" s="2">
        <v>704</v>
      </c>
      <c r="J16" s="2">
        <v>0</v>
      </c>
      <c r="K16" s="2">
        <v>0</v>
      </c>
      <c r="L16" s="2">
        <v>0</v>
      </c>
      <c r="M16" s="2">
        <v>0</v>
      </c>
      <c r="N16" t="s">
        <v>331</v>
      </c>
    </row>
    <row r="17" spans="1:15" x14ac:dyDescent="0.35">
      <c r="A17" t="s">
        <v>305</v>
      </c>
      <c r="B17" t="s">
        <v>277</v>
      </c>
      <c r="C17" t="s">
        <v>332</v>
      </c>
      <c r="D17" t="s">
        <v>232</v>
      </c>
      <c r="E17" s="2">
        <v>550</v>
      </c>
      <c r="G17" t="s">
        <v>19</v>
      </c>
      <c r="H17" s="2">
        <v>0.67</v>
      </c>
      <c r="I17" s="2">
        <v>368.5</v>
      </c>
      <c r="J17" s="2">
        <v>0</v>
      </c>
      <c r="K17" s="2">
        <v>0</v>
      </c>
      <c r="L17" s="2">
        <v>0</v>
      </c>
      <c r="M17" s="2">
        <v>0</v>
      </c>
    </row>
    <row r="18" spans="1:15" x14ac:dyDescent="0.35">
      <c r="A18" t="s">
        <v>305</v>
      </c>
      <c r="B18" t="s">
        <v>278</v>
      </c>
      <c r="C18" t="s">
        <v>333</v>
      </c>
      <c r="D18" t="s">
        <v>319</v>
      </c>
      <c r="E18" s="2">
        <v>24</v>
      </c>
      <c r="G18" t="s">
        <v>308</v>
      </c>
      <c r="H18" s="2">
        <v>3.65</v>
      </c>
      <c r="I18" s="2">
        <v>87.6</v>
      </c>
      <c r="J18" s="2">
        <v>0</v>
      </c>
      <c r="K18" s="2">
        <v>0</v>
      </c>
      <c r="L18" s="2">
        <v>0</v>
      </c>
      <c r="M18" s="2">
        <v>0</v>
      </c>
      <c r="N18" t="s">
        <v>334</v>
      </c>
    </row>
    <row r="19" spans="1:15" x14ac:dyDescent="0.35">
      <c r="A19" t="s">
        <v>305</v>
      </c>
      <c r="B19" t="s">
        <v>279</v>
      </c>
      <c r="C19" t="s">
        <v>335</v>
      </c>
      <c r="D19" t="s">
        <v>232</v>
      </c>
      <c r="E19" s="2">
        <v>24</v>
      </c>
      <c r="G19" t="s">
        <v>308</v>
      </c>
      <c r="H19" s="2">
        <v>15.14</v>
      </c>
      <c r="I19" s="2">
        <v>363.36</v>
      </c>
      <c r="J19" s="2">
        <v>0</v>
      </c>
      <c r="K19" s="2">
        <v>0</v>
      </c>
      <c r="L19" s="2">
        <v>0</v>
      </c>
      <c r="M19" s="2">
        <v>0</v>
      </c>
    </row>
    <row r="20" spans="1:15" x14ac:dyDescent="0.35">
      <c r="A20" t="s">
        <v>305</v>
      </c>
      <c r="B20" t="s">
        <v>280</v>
      </c>
      <c r="C20" t="s">
        <v>336</v>
      </c>
      <c r="D20" t="s">
        <v>307</v>
      </c>
      <c r="E20" s="2">
        <v>16</v>
      </c>
      <c r="G20" t="s">
        <v>308</v>
      </c>
      <c r="H20" s="2">
        <v>2.79</v>
      </c>
      <c r="I20" s="2">
        <v>44.64</v>
      </c>
      <c r="J20" s="2">
        <v>0</v>
      </c>
      <c r="K20" s="2">
        <v>0</v>
      </c>
      <c r="L20" s="2">
        <v>0</v>
      </c>
      <c r="M20" s="2">
        <v>0</v>
      </c>
      <c r="N20" t="s">
        <v>337</v>
      </c>
    </row>
    <row r="21" spans="1:15" x14ac:dyDescent="0.35">
      <c r="A21" t="s">
        <v>338</v>
      </c>
      <c r="B21" t="s">
        <v>281</v>
      </c>
      <c r="C21" t="s">
        <v>339</v>
      </c>
      <c r="D21" t="s">
        <v>340</v>
      </c>
      <c r="E21" s="2">
        <v>8</v>
      </c>
      <c r="G21" t="s">
        <v>308</v>
      </c>
      <c r="H21" s="2">
        <v>307.69</v>
      </c>
      <c r="I21" s="2">
        <v>2461.52</v>
      </c>
      <c r="J21" s="2">
        <v>0</v>
      </c>
      <c r="K21" s="2">
        <v>0</v>
      </c>
      <c r="L21" s="2">
        <v>0</v>
      </c>
      <c r="M21" s="2">
        <v>0</v>
      </c>
      <c r="N21" t="s">
        <v>341</v>
      </c>
      <c r="O21" t="s">
        <v>229</v>
      </c>
    </row>
    <row r="22" spans="1:15" x14ac:dyDescent="0.35">
      <c r="A22" t="s">
        <v>342</v>
      </c>
      <c r="B22" t="s">
        <v>282</v>
      </c>
      <c r="C22" t="s">
        <v>343</v>
      </c>
      <c r="D22" t="s">
        <v>232</v>
      </c>
      <c r="E22" s="2">
        <v>8</v>
      </c>
      <c r="G22" t="s">
        <v>308</v>
      </c>
      <c r="H22" s="2">
        <v>8.98</v>
      </c>
      <c r="I22" s="2">
        <v>71.84</v>
      </c>
      <c r="J22" s="2">
        <v>0</v>
      </c>
      <c r="K22" s="2">
        <v>0</v>
      </c>
      <c r="L22" s="2">
        <v>0</v>
      </c>
      <c r="M22" s="2">
        <v>0</v>
      </c>
      <c r="O22" t="s">
        <v>229</v>
      </c>
    </row>
    <row r="23" spans="1:15" x14ac:dyDescent="0.35">
      <c r="A23" t="s">
        <v>342</v>
      </c>
      <c r="B23" t="s">
        <v>283</v>
      </c>
      <c r="C23" t="s">
        <v>344</v>
      </c>
      <c r="D23" t="s">
        <v>232</v>
      </c>
      <c r="E23" s="2">
        <v>8</v>
      </c>
      <c r="F23">
        <v>12</v>
      </c>
      <c r="G23" t="s">
        <v>345</v>
      </c>
      <c r="H23" s="2">
        <v>0.61</v>
      </c>
      <c r="I23" s="2">
        <v>0</v>
      </c>
      <c r="J23" s="2">
        <v>58.56</v>
      </c>
      <c r="K23" s="2">
        <v>0</v>
      </c>
      <c r="L23" s="2">
        <v>0</v>
      </c>
      <c r="M23" s="2">
        <v>0</v>
      </c>
      <c r="O23" t="s">
        <v>229</v>
      </c>
    </row>
    <row r="24" spans="1:15" x14ac:dyDescent="0.35">
      <c r="A24" t="s">
        <v>342</v>
      </c>
      <c r="B24" t="s">
        <v>284</v>
      </c>
      <c r="C24" t="s">
        <v>346</v>
      </c>
      <c r="D24" t="s">
        <v>232</v>
      </c>
      <c r="E24" s="2">
        <v>8</v>
      </c>
      <c r="F24">
        <v>24</v>
      </c>
      <c r="G24" t="s">
        <v>345</v>
      </c>
      <c r="H24" s="2">
        <v>0.81</v>
      </c>
      <c r="I24" s="2">
        <v>0</v>
      </c>
      <c r="J24" s="2">
        <v>0</v>
      </c>
      <c r="K24" s="2">
        <v>77.760000000000005</v>
      </c>
      <c r="L24" s="2">
        <v>77.760000000000005</v>
      </c>
      <c r="M24" s="2">
        <v>0</v>
      </c>
      <c r="O24" t="s">
        <v>229</v>
      </c>
    </row>
    <row r="25" spans="1:15" x14ac:dyDescent="0.35">
      <c r="A25" t="s">
        <v>338</v>
      </c>
      <c r="B25" t="s">
        <v>285</v>
      </c>
      <c r="C25" t="s">
        <v>347</v>
      </c>
      <c r="D25" t="s">
        <v>340</v>
      </c>
      <c r="E25" s="2">
        <v>8</v>
      </c>
      <c r="G25" t="s">
        <v>308</v>
      </c>
      <c r="H25" s="2">
        <v>26.96</v>
      </c>
      <c r="I25" s="2">
        <v>215.68</v>
      </c>
      <c r="J25" s="2">
        <v>0</v>
      </c>
      <c r="K25" s="2">
        <v>0</v>
      </c>
      <c r="L25" s="2">
        <v>0</v>
      </c>
      <c r="M25" s="2">
        <v>0</v>
      </c>
      <c r="N25" t="s">
        <v>348</v>
      </c>
      <c r="O25" t="s">
        <v>229</v>
      </c>
    </row>
    <row r="26" spans="1:15" x14ac:dyDescent="0.35">
      <c r="A26" t="s">
        <v>342</v>
      </c>
      <c r="B26" t="s">
        <v>286</v>
      </c>
      <c r="C26" t="s">
        <v>349</v>
      </c>
      <c r="D26" t="s">
        <v>232</v>
      </c>
      <c r="E26" s="2">
        <v>8</v>
      </c>
      <c r="G26" t="s">
        <v>308</v>
      </c>
      <c r="H26" s="2">
        <v>0.79</v>
      </c>
      <c r="I26" s="2">
        <v>6.32</v>
      </c>
      <c r="J26" s="2">
        <v>0</v>
      </c>
      <c r="K26" s="2">
        <v>0</v>
      </c>
      <c r="L26" s="2">
        <v>0</v>
      </c>
      <c r="M26" s="2">
        <v>0</v>
      </c>
      <c r="O26" t="s">
        <v>229</v>
      </c>
    </row>
    <row r="27" spans="1:15" x14ac:dyDescent="0.35">
      <c r="A27" t="s">
        <v>342</v>
      </c>
      <c r="B27" t="s">
        <v>287</v>
      </c>
      <c r="C27" t="s">
        <v>350</v>
      </c>
      <c r="D27" t="s">
        <v>232</v>
      </c>
      <c r="E27" s="2">
        <v>8</v>
      </c>
      <c r="F27">
        <v>12</v>
      </c>
      <c r="G27" t="s">
        <v>345</v>
      </c>
      <c r="H27" s="2">
        <v>0.05</v>
      </c>
      <c r="I27" s="2">
        <v>0</v>
      </c>
      <c r="J27" s="2">
        <v>4.8</v>
      </c>
      <c r="K27" s="2">
        <v>0</v>
      </c>
      <c r="L27" s="2">
        <v>0</v>
      </c>
      <c r="M27" s="2">
        <v>0</v>
      </c>
      <c r="O27" t="s">
        <v>229</v>
      </c>
    </row>
    <row r="28" spans="1:15" x14ac:dyDescent="0.35">
      <c r="A28" t="s">
        <v>342</v>
      </c>
      <c r="B28" t="s">
        <v>288</v>
      </c>
      <c r="C28" t="s">
        <v>351</v>
      </c>
      <c r="D28" t="s">
        <v>232</v>
      </c>
      <c r="E28" s="2">
        <v>8</v>
      </c>
      <c r="F28">
        <v>24</v>
      </c>
      <c r="G28" t="s">
        <v>345</v>
      </c>
      <c r="H28" s="2">
        <v>7.0000000000000007E-2</v>
      </c>
      <c r="I28" s="2">
        <v>0</v>
      </c>
      <c r="J28" s="2">
        <v>0</v>
      </c>
      <c r="K28" s="2">
        <v>6.72</v>
      </c>
      <c r="L28" s="2">
        <v>6.72</v>
      </c>
      <c r="M28" s="2">
        <v>0</v>
      </c>
      <c r="O28" t="s">
        <v>229</v>
      </c>
    </row>
    <row r="29" spans="1:15" s="67" customFormat="1" x14ac:dyDescent="0.35">
      <c r="A29" s="67" t="s">
        <v>352</v>
      </c>
      <c r="B29" s="67" t="s">
        <v>289</v>
      </c>
      <c r="C29" s="67" t="s">
        <v>353</v>
      </c>
      <c r="D29" s="67" t="s">
        <v>340</v>
      </c>
      <c r="E29" s="68">
        <v>22</v>
      </c>
      <c r="G29" s="67" t="s">
        <v>308</v>
      </c>
      <c r="H29" s="68">
        <v>153.41999999999999</v>
      </c>
      <c r="I29" s="68">
        <v>3375.24</v>
      </c>
      <c r="J29" s="68">
        <v>0</v>
      </c>
      <c r="K29" s="68">
        <v>0</v>
      </c>
      <c r="L29" s="68">
        <v>0</v>
      </c>
      <c r="M29" s="68">
        <v>0</v>
      </c>
      <c r="N29" s="67" t="s">
        <v>354</v>
      </c>
      <c r="O29" s="67" t="s">
        <v>229</v>
      </c>
    </row>
    <row r="30" spans="1:15" s="67" customFormat="1" x14ac:dyDescent="0.35">
      <c r="A30" s="67" t="s">
        <v>342</v>
      </c>
      <c r="B30" s="67" t="s">
        <v>290</v>
      </c>
      <c r="C30" s="67" t="s">
        <v>355</v>
      </c>
      <c r="D30" s="67" t="s">
        <v>232</v>
      </c>
      <c r="E30" s="68">
        <v>22</v>
      </c>
      <c r="G30" s="67" t="s">
        <v>308</v>
      </c>
      <c r="H30" s="68">
        <v>12.78</v>
      </c>
      <c r="I30" s="68">
        <v>281.15999999999997</v>
      </c>
      <c r="J30" s="68">
        <v>0</v>
      </c>
      <c r="K30" s="68">
        <v>0</v>
      </c>
      <c r="L30" s="68">
        <v>0</v>
      </c>
      <c r="M30" s="68">
        <v>0</v>
      </c>
      <c r="O30" s="67" t="s">
        <v>229</v>
      </c>
    </row>
    <row r="31" spans="1:15" s="67" customFormat="1" x14ac:dyDescent="0.35">
      <c r="A31" s="67" t="s">
        <v>342</v>
      </c>
      <c r="B31" s="67" t="s">
        <v>291</v>
      </c>
      <c r="C31" s="67" t="s">
        <v>356</v>
      </c>
      <c r="D31" s="67" t="s">
        <v>232</v>
      </c>
      <c r="E31" s="68">
        <v>22</v>
      </c>
      <c r="F31" s="67">
        <v>12</v>
      </c>
      <c r="G31" s="67" t="s">
        <v>345</v>
      </c>
      <c r="H31" s="68">
        <v>0.3</v>
      </c>
      <c r="I31" s="68">
        <v>0</v>
      </c>
      <c r="J31" s="68">
        <v>79.199999999999989</v>
      </c>
      <c r="K31" s="68">
        <v>0</v>
      </c>
      <c r="L31" s="68">
        <v>0</v>
      </c>
      <c r="M31" s="68">
        <v>0</v>
      </c>
      <c r="O31" s="67" t="s">
        <v>229</v>
      </c>
    </row>
    <row r="32" spans="1:15" s="67" customFormat="1" x14ac:dyDescent="0.35">
      <c r="A32" s="67" t="s">
        <v>342</v>
      </c>
      <c r="B32" s="67" t="s">
        <v>292</v>
      </c>
      <c r="C32" s="67" t="s">
        <v>357</v>
      </c>
      <c r="D32" s="67" t="s">
        <v>232</v>
      </c>
      <c r="E32" s="68">
        <v>22</v>
      </c>
      <c r="F32" s="67">
        <v>24</v>
      </c>
      <c r="G32" s="67" t="s">
        <v>345</v>
      </c>
      <c r="H32" s="68">
        <v>0.41</v>
      </c>
      <c r="I32" s="68">
        <v>0</v>
      </c>
      <c r="J32" s="68">
        <v>0</v>
      </c>
      <c r="K32" s="68">
        <v>108.24</v>
      </c>
      <c r="L32" s="68">
        <v>108.24</v>
      </c>
      <c r="M32" s="68">
        <v>0</v>
      </c>
      <c r="O32" s="67" t="s">
        <v>229</v>
      </c>
    </row>
    <row r="33" spans="1:15" s="67" customFormat="1" x14ac:dyDescent="0.35">
      <c r="A33" s="67" t="s">
        <v>358</v>
      </c>
      <c r="B33" s="67" t="s">
        <v>293</v>
      </c>
      <c r="C33" s="67" t="s">
        <v>359</v>
      </c>
      <c r="D33" s="67" t="s">
        <v>360</v>
      </c>
      <c r="E33" s="68">
        <v>3</v>
      </c>
      <c r="G33" s="67" t="s">
        <v>308</v>
      </c>
      <c r="H33" s="68">
        <v>258.95999999999998</v>
      </c>
      <c r="I33" s="68">
        <v>776.88</v>
      </c>
      <c r="J33" s="68">
        <v>0</v>
      </c>
      <c r="K33" s="68">
        <v>0</v>
      </c>
      <c r="L33" s="68">
        <v>0</v>
      </c>
      <c r="M33" s="68">
        <v>0</v>
      </c>
      <c r="N33" s="67" t="s">
        <v>361</v>
      </c>
    </row>
    <row r="34" spans="1:15" x14ac:dyDescent="0.35">
      <c r="A34" t="s">
        <v>342</v>
      </c>
      <c r="B34" t="s">
        <v>294</v>
      </c>
      <c r="C34" t="s">
        <v>362</v>
      </c>
      <c r="D34" t="s">
        <v>232</v>
      </c>
      <c r="E34" s="2">
        <v>3</v>
      </c>
      <c r="F34">
        <v>12</v>
      </c>
      <c r="G34" t="s">
        <v>345</v>
      </c>
      <c r="H34" s="2">
        <v>0.51</v>
      </c>
      <c r="I34" s="2">
        <v>0</v>
      </c>
      <c r="J34" s="2">
        <v>18.36</v>
      </c>
      <c r="K34" s="2">
        <v>0</v>
      </c>
      <c r="L34" s="2">
        <v>0</v>
      </c>
      <c r="M34" s="2">
        <v>0</v>
      </c>
      <c r="O34" t="s">
        <v>229</v>
      </c>
    </row>
    <row r="35" spans="1:15" x14ac:dyDescent="0.35">
      <c r="A35" t="s">
        <v>342</v>
      </c>
      <c r="B35" t="s">
        <v>295</v>
      </c>
      <c r="C35" t="s">
        <v>363</v>
      </c>
      <c r="D35" t="s">
        <v>232</v>
      </c>
      <c r="E35" s="2">
        <v>3</v>
      </c>
      <c r="F35">
        <v>24</v>
      </c>
      <c r="G35" t="s">
        <v>345</v>
      </c>
      <c r="H35" s="2">
        <v>0.68</v>
      </c>
      <c r="I35" s="2">
        <v>0</v>
      </c>
      <c r="J35" s="2">
        <v>0</v>
      </c>
      <c r="K35" s="2">
        <v>24.48</v>
      </c>
      <c r="L35" s="2">
        <v>24.48</v>
      </c>
      <c r="M35" s="2">
        <v>0</v>
      </c>
      <c r="O35" t="s">
        <v>229</v>
      </c>
    </row>
    <row r="36" spans="1:15" x14ac:dyDescent="0.35">
      <c r="A36" t="s">
        <v>364</v>
      </c>
      <c r="B36" t="s">
        <v>296</v>
      </c>
      <c r="C36" t="s">
        <v>365</v>
      </c>
      <c r="D36" t="s">
        <v>340</v>
      </c>
      <c r="E36" s="2">
        <v>4</v>
      </c>
      <c r="G36" t="s">
        <v>308</v>
      </c>
      <c r="H36" s="2">
        <v>2889.06</v>
      </c>
      <c r="I36" s="2">
        <v>11556.24</v>
      </c>
      <c r="J36" s="2">
        <v>0</v>
      </c>
      <c r="K36" s="2">
        <v>0</v>
      </c>
      <c r="L36" s="2">
        <v>0</v>
      </c>
      <c r="M36" s="2">
        <v>0</v>
      </c>
      <c r="N36" t="s">
        <v>366</v>
      </c>
      <c r="O36" t="s">
        <v>229</v>
      </c>
    </row>
    <row r="37" spans="1:15" x14ac:dyDescent="0.35">
      <c r="A37" t="s">
        <v>342</v>
      </c>
      <c r="B37" t="s">
        <v>297</v>
      </c>
      <c r="C37" t="s">
        <v>367</v>
      </c>
      <c r="D37" t="s">
        <v>232</v>
      </c>
      <c r="E37" s="2">
        <v>4</v>
      </c>
      <c r="G37" t="s">
        <v>308</v>
      </c>
      <c r="H37" s="2">
        <v>180.57</v>
      </c>
      <c r="I37" s="2">
        <v>722.28</v>
      </c>
      <c r="J37" s="2">
        <v>0</v>
      </c>
      <c r="K37" s="2">
        <v>0</v>
      </c>
      <c r="L37" s="2">
        <v>0</v>
      </c>
      <c r="M37" s="2">
        <v>0</v>
      </c>
      <c r="O37" t="s">
        <v>229</v>
      </c>
    </row>
    <row r="38" spans="1:15" x14ac:dyDescent="0.35">
      <c r="A38" t="s">
        <v>342</v>
      </c>
      <c r="B38" t="s">
        <v>298</v>
      </c>
      <c r="C38" t="s">
        <v>368</v>
      </c>
      <c r="D38" t="s">
        <v>232</v>
      </c>
      <c r="E38" s="2">
        <v>4</v>
      </c>
      <c r="F38">
        <v>12</v>
      </c>
      <c r="G38" t="s">
        <v>345</v>
      </c>
      <c r="H38" s="2">
        <v>5.72</v>
      </c>
      <c r="I38" s="2">
        <v>0</v>
      </c>
      <c r="J38" s="2">
        <v>274.56</v>
      </c>
      <c r="K38" s="2">
        <v>0</v>
      </c>
      <c r="L38" s="2">
        <v>0</v>
      </c>
      <c r="M38" s="2">
        <v>0</v>
      </c>
      <c r="O38" t="s">
        <v>229</v>
      </c>
    </row>
    <row r="39" spans="1:15" x14ac:dyDescent="0.35">
      <c r="A39" t="s">
        <v>342</v>
      </c>
      <c r="B39" t="s">
        <v>299</v>
      </c>
      <c r="C39" t="s">
        <v>369</v>
      </c>
      <c r="D39" t="s">
        <v>232</v>
      </c>
      <c r="E39" s="2">
        <v>4</v>
      </c>
      <c r="F39">
        <v>24</v>
      </c>
      <c r="G39" t="s">
        <v>345</v>
      </c>
      <c r="H39" s="2">
        <v>7.63</v>
      </c>
      <c r="I39" s="2">
        <v>0</v>
      </c>
      <c r="J39" s="2">
        <v>0</v>
      </c>
      <c r="K39" s="2">
        <v>366.24</v>
      </c>
      <c r="L39" s="2">
        <v>366.24</v>
      </c>
      <c r="M39" s="2">
        <v>0</v>
      </c>
      <c r="O39" t="s">
        <v>229</v>
      </c>
    </row>
    <row r="40" spans="1:15" x14ac:dyDescent="0.35">
      <c r="A40" t="s">
        <v>305</v>
      </c>
      <c r="B40" t="s">
        <v>300</v>
      </c>
      <c r="C40" t="s">
        <v>370</v>
      </c>
      <c r="D40" t="s">
        <v>319</v>
      </c>
      <c r="E40" s="2">
        <v>66</v>
      </c>
      <c r="G40" t="s">
        <v>308</v>
      </c>
      <c r="H40" s="2">
        <v>2.86</v>
      </c>
      <c r="I40" s="2">
        <v>188.76</v>
      </c>
      <c r="J40" s="2">
        <v>0</v>
      </c>
      <c r="K40" s="2">
        <v>0</v>
      </c>
      <c r="L40" s="2">
        <v>0</v>
      </c>
      <c r="M40" s="2">
        <v>0</v>
      </c>
      <c r="N40" t="s">
        <v>371</v>
      </c>
    </row>
    <row r="41" spans="1:15" x14ac:dyDescent="0.35">
      <c r="A41" t="s">
        <v>305</v>
      </c>
      <c r="B41" t="s">
        <v>301</v>
      </c>
      <c r="C41" t="s">
        <v>372</v>
      </c>
      <c r="D41" t="s">
        <v>319</v>
      </c>
      <c r="E41" s="2">
        <v>66</v>
      </c>
      <c r="G41" t="s">
        <v>308</v>
      </c>
      <c r="H41" s="2">
        <v>3.49</v>
      </c>
      <c r="I41" s="2">
        <v>230.34</v>
      </c>
      <c r="J41" s="2">
        <v>0</v>
      </c>
      <c r="K41" s="2">
        <v>0</v>
      </c>
      <c r="L41" s="2">
        <v>0</v>
      </c>
      <c r="M41" s="2">
        <v>0</v>
      </c>
      <c r="N41" t="s">
        <v>373</v>
      </c>
    </row>
    <row r="42" spans="1:15" x14ac:dyDescent="0.35">
      <c r="A42" t="s">
        <v>305</v>
      </c>
      <c r="B42" t="s">
        <v>302</v>
      </c>
      <c r="C42" t="s">
        <v>374</v>
      </c>
      <c r="D42" t="s">
        <v>319</v>
      </c>
      <c r="E42" s="2">
        <v>4575</v>
      </c>
      <c r="G42" t="s">
        <v>19</v>
      </c>
      <c r="H42" s="2">
        <v>0.44</v>
      </c>
      <c r="I42" s="2">
        <v>2013</v>
      </c>
      <c r="J42" s="2">
        <v>0</v>
      </c>
      <c r="K42" s="2">
        <v>0</v>
      </c>
      <c r="L42" s="2">
        <v>0</v>
      </c>
      <c r="M42" s="2">
        <v>0</v>
      </c>
      <c r="N42" t="s">
        <v>375</v>
      </c>
    </row>
    <row r="43" spans="1:15" x14ac:dyDescent="0.35">
      <c r="A43" t="s">
        <v>305</v>
      </c>
      <c r="B43" t="s">
        <v>303</v>
      </c>
      <c r="C43" t="s">
        <v>376</v>
      </c>
      <c r="D43" t="s">
        <v>232</v>
      </c>
      <c r="E43" s="2">
        <v>4575</v>
      </c>
      <c r="G43" t="s">
        <v>19</v>
      </c>
      <c r="H43" s="2">
        <v>0.5</v>
      </c>
      <c r="I43" s="2">
        <v>2287.5</v>
      </c>
      <c r="J43" s="2">
        <v>0</v>
      </c>
      <c r="K43" s="2">
        <v>0</v>
      </c>
      <c r="L43" s="2">
        <v>0</v>
      </c>
      <c r="M43" s="2">
        <v>0</v>
      </c>
    </row>
    <row r="44" spans="1:15" x14ac:dyDescent="0.35">
      <c r="A44" t="s">
        <v>377</v>
      </c>
      <c r="B44" t="s">
        <v>304</v>
      </c>
      <c r="C44" t="s">
        <v>378</v>
      </c>
      <c r="D44" t="s">
        <v>232</v>
      </c>
      <c r="E44" s="2">
        <v>16</v>
      </c>
      <c r="G44" t="s">
        <v>379</v>
      </c>
      <c r="H44" s="2">
        <v>29.17</v>
      </c>
      <c r="I44" s="2">
        <v>466.72</v>
      </c>
      <c r="J44" s="2">
        <v>0</v>
      </c>
      <c r="K44" s="2">
        <v>0</v>
      </c>
      <c r="L44" s="2">
        <v>0</v>
      </c>
      <c r="M44" s="2">
        <v>0</v>
      </c>
    </row>
    <row r="45" spans="1:15" x14ac:dyDescent="0.35">
      <c r="A45" t="s">
        <v>380</v>
      </c>
      <c r="B45" t="s">
        <v>381</v>
      </c>
      <c r="C45" t="s">
        <v>382</v>
      </c>
      <c r="D45" t="s">
        <v>232</v>
      </c>
      <c r="E45" s="2">
        <v>8</v>
      </c>
      <c r="G45" t="s">
        <v>308</v>
      </c>
      <c r="H45" s="2">
        <v>589.44000000000005</v>
      </c>
      <c r="I45" s="2">
        <v>4715.5200000000004</v>
      </c>
      <c r="J45" s="2">
        <v>0</v>
      </c>
      <c r="K45" s="2">
        <v>0</v>
      </c>
      <c r="L45" s="2">
        <v>0</v>
      </c>
      <c r="M45" s="2">
        <v>0</v>
      </c>
    </row>
    <row r="46" spans="1:15" hidden="1" x14ac:dyDescent="0.35">
      <c r="E46" s="2"/>
      <c r="H46" s="2"/>
      <c r="I46" s="2"/>
      <c r="J46" s="2"/>
      <c r="K46" s="2"/>
      <c r="L46" s="2"/>
      <c r="M46" s="2"/>
    </row>
    <row r="47" spans="1:15" hidden="1" x14ac:dyDescent="0.35">
      <c r="E47" s="2"/>
      <c r="H47" s="2"/>
      <c r="I47" s="2"/>
      <c r="J47" s="2"/>
      <c r="K47" s="2"/>
      <c r="L47" s="2"/>
      <c r="M47" s="2"/>
    </row>
    <row r="48" spans="1:15" hidden="1" x14ac:dyDescent="0.35">
      <c r="E48" s="2"/>
      <c r="H48" s="2"/>
      <c r="I48" s="2"/>
      <c r="J48" s="2"/>
      <c r="K48" s="2"/>
      <c r="L48" s="2"/>
      <c r="M48" s="2"/>
    </row>
    <row r="49" spans="5:13" hidden="1" x14ac:dyDescent="0.35">
      <c r="E49" s="2"/>
      <c r="H49" s="2"/>
      <c r="I49" s="2"/>
      <c r="J49" s="2"/>
      <c r="K49" s="2"/>
      <c r="L49" s="2"/>
      <c r="M49" s="2"/>
    </row>
    <row r="50" spans="5:13" hidden="1" x14ac:dyDescent="0.35">
      <c r="E50" s="2"/>
      <c r="H50" s="2"/>
      <c r="I50" s="2"/>
      <c r="J50" s="2"/>
      <c r="K50" s="2"/>
      <c r="L50" s="2"/>
      <c r="M50" s="2"/>
    </row>
    <row r="51" spans="5:13" hidden="1" x14ac:dyDescent="0.35">
      <c r="E51" s="2"/>
      <c r="H51" s="2"/>
      <c r="I51" s="2"/>
      <c r="J51" s="2"/>
      <c r="K51" s="2"/>
      <c r="L51" s="2"/>
      <c r="M51" s="2"/>
    </row>
    <row r="52" spans="5:13" hidden="1" x14ac:dyDescent="0.35">
      <c r="E52" s="2"/>
      <c r="H52" s="2"/>
      <c r="I52" s="2"/>
      <c r="J52" s="2"/>
      <c r="K52" s="2"/>
      <c r="L52" s="2"/>
      <c r="M52" s="2"/>
    </row>
    <row r="53" spans="5:13" hidden="1" x14ac:dyDescent="0.35">
      <c r="E53" s="2"/>
      <c r="H53" s="2"/>
      <c r="I53" s="2"/>
      <c r="J53" s="2"/>
      <c r="K53" s="2"/>
      <c r="L53" s="2"/>
      <c r="M53" s="2"/>
    </row>
    <row r="54" spans="5:13" s="26" customFormat="1" hidden="1" x14ac:dyDescent="0.35">
      <c r="E54" s="2"/>
      <c r="H54" s="2"/>
      <c r="I54" s="2"/>
      <c r="J54" s="2"/>
      <c r="K54" s="2"/>
      <c r="L54" s="2"/>
      <c r="M54" s="2"/>
    </row>
    <row r="55" spans="5:13" s="26" customFormat="1" hidden="1" x14ac:dyDescent="0.35">
      <c r="E55" s="2"/>
      <c r="H55" s="2"/>
      <c r="I55" s="2"/>
      <c r="J55" s="2"/>
      <c r="K55" s="2"/>
      <c r="L55" s="2"/>
      <c r="M55" s="2"/>
    </row>
    <row r="56" spans="5:13" s="26" customFormat="1" hidden="1" x14ac:dyDescent="0.35">
      <c r="E56" s="2"/>
      <c r="H56" s="2"/>
      <c r="I56" s="2"/>
      <c r="J56" s="2"/>
      <c r="K56" s="2"/>
      <c r="L56" s="2"/>
      <c r="M56" s="2"/>
    </row>
    <row r="57" spans="5:13" s="26" customFormat="1" hidden="1" x14ac:dyDescent="0.35">
      <c r="E57" s="2"/>
      <c r="H57" s="2"/>
      <c r="I57" s="2"/>
      <c r="J57" s="2"/>
      <c r="K57" s="2"/>
      <c r="L57" s="2"/>
      <c r="M57" s="2"/>
    </row>
    <row r="58" spans="5:13" s="26" customFormat="1" hidden="1" x14ac:dyDescent="0.35">
      <c r="E58" s="2"/>
      <c r="H58" s="2"/>
      <c r="I58" s="2"/>
      <c r="J58" s="2"/>
      <c r="K58" s="2"/>
      <c r="L58" s="2"/>
      <c r="M58" s="2"/>
    </row>
    <row r="59" spans="5:13" s="26" customFormat="1" hidden="1" x14ac:dyDescent="0.35">
      <c r="E59" s="2"/>
      <c r="H59" s="2"/>
      <c r="I59" s="2"/>
      <c r="J59" s="2"/>
      <c r="K59" s="2"/>
      <c r="L59" s="2"/>
      <c r="M59" s="2"/>
    </row>
    <row r="60" spans="5:13" s="26" customFormat="1" hidden="1" x14ac:dyDescent="0.35">
      <c r="E60" s="2"/>
      <c r="H60" s="2"/>
      <c r="I60" s="2"/>
      <c r="J60" s="2"/>
      <c r="K60" s="2"/>
      <c r="L60" s="2"/>
      <c r="M60" s="2"/>
    </row>
    <row r="61" spans="5:13" s="26" customFormat="1" hidden="1" x14ac:dyDescent="0.35">
      <c r="E61" s="2"/>
      <c r="H61" s="2"/>
      <c r="I61" s="2"/>
      <c r="J61" s="2"/>
      <c r="K61" s="2"/>
      <c r="L61" s="2"/>
      <c r="M61" s="2"/>
    </row>
    <row r="62" spans="5:13" s="26" customFormat="1" hidden="1" x14ac:dyDescent="0.35">
      <c r="E62" s="2"/>
      <c r="H62" s="2"/>
      <c r="I62" s="2"/>
      <c r="J62" s="2"/>
      <c r="K62" s="2"/>
      <c r="L62" s="2"/>
      <c r="M62" s="2"/>
    </row>
    <row r="63" spans="5:13" s="26" customFormat="1" hidden="1" x14ac:dyDescent="0.35">
      <c r="E63" s="2"/>
      <c r="H63" s="2"/>
      <c r="I63" s="2"/>
      <c r="J63" s="2"/>
      <c r="K63" s="2"/>
      <c r="L63" s="2"/>
      <c r="M63" s="2"/>
    </row>
    <row r="64" spans="5:13" s="26" customFormat="1" hidden="1" x14ac:dyDescent="0.35">
      <c r="E64" s="2"/>
      <c r="H64" s="2"/>
      <c r="I64" s="2"/>
      <c r="J64" s="2"/>
      <c r="K64" s="2"/>
      <c r="L64" s="2"/>
      <c r="M64" s="2"/>
    </row>
    <row r="65" spans="1:13" s="26" customFormat="1" hidden="1" x14ac:dyDescent="0.35">
      <c r="E65" s="2"/>
      <c r="H65" s="2"/>
      <c r="I65" s="2"/>
      <c r="J65" s="2"/>
      <c r="K65" s="2"/>
      <c r="L65" s="2"/>
      <c r="M65" s="2"/>
    </row>
    <row r="66" spans="1:13" s="26" customFormat="1" hidden="1" x14ac:dyDescent="0.35">
      <c r="E66" s="2"/>
      <c r="H66" s="2"/>
      <c r="I66" s="2"/>
      <c r="J66" s="2"/>
      <c r="K66" s="2"/>
      <c r="L66" s="2"/>
      <c r="M66" s="2"/>
    </row>
    <row r="67" spans="1:13" s="26" customFormat="1" hidden="1" x14ac:dyDescent="0.35">
      <c r="E67" s="2"/>
      <c r="H67" s="2"/>
      <c r="I67" s="2"/>
      <c r="J67" s="2"/>
      <c r="K67" s="2"/>
      <c r="L67" s="2"/>
      <c r="M67" s="2"/>
    </row>
    <row r="68" spans="1:13" s="26" customFormat="1" hidden="1" x14ac:dyDescent="0.35">
      <c r="E68" s="2"/>
      <c r="H68" s="2"/>
      <c r="I68" s="2"/>
      <c r="J68" s="2"/>
      <c r="K68" s="2"/>
      <c r="L68" s="2"/>
      <c r="M68" s="2"/>
    </row>
    <row r="69" spans="1:13" s="65" customFormat="1" x14ac:dyDescent="0.35">
      <c r="A69" s="63"/>
      <c r="B69" s="63"/>
      <c r="C69" s="63"/>
      <c r="D69" s="63"/>
      <c r="E69" s="63"/>
      <c r="F69" s="63"/>
      <c r="G69" s="63"/>
      <c r="H69" s="63" t="s">
        <v>20</v>
      </c>
      <c r="I69" s="64">
        <f>SUM(I2:I68)</f>
        <v>49750.818469199992</v>
      </c>
      <c r="J69" s="64">
        <f t="shared" ref="J69:M69" si="0">SUM(J2:J68)</f>
        <v>435.48</v>
      </c>
      <c r="K69" s="64">
        <f t="shared" si="0"/>
        <v>583.44000000000005</v>
      </c>
      <c r="L69" s="64">
        <f t="shared" si="0"/>
        <v>583.44000000000005</v>
      </c>
      <c r="M69" s="64">
        <f t="shared" si="0"/>
        <v>0</v>
      </c>
    </row>
    <row r="70" spans="1:13" x14ac:dyDescent="0.35">
      <c r="H70" s="25" t="s">
        <v>20</v>
      </c>
      <c r="I70" s="24">
        <f>I69+J69+K69+L69+M69</f>
        <v>51353.1784692</v>
      </c>
    </row>
  </sheetData>
  <autoFilter ref="A1:U36" xr:uid="{00000000-0001-0000-0100-000000000000}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1"/>
  <sheetViews>
    <sheetView topLeftCell="A91" zoomScale="60" zoomScaleNormal="60" workbookViewId="0">
      <selection activeCell="F157" sqref="F157"/>
    </sheetView>
  </sheetViews>
  <sheetFormatPr defaultRowHeight="14.5" x14ac:dyDescent="0.35"/>
  <cols>
    <col min="1" max="1" width="26.36328125" customWidth="1"/>
    <col min="2" max="2" width="185.54296875" customWidth="1"/>
    <col min="3" max="3" width="96" customWidth="1"/>
    <col min="4" max="4" width="24.08984375" bestFit="1" customWidth="1"/>
    <col min="5" max="6" width="19.08984375" bestFit="1" customWidth="1"/>
    <col min="7" max="7" width="23.36328125" customWidth="1"/>
    <col min="8" max="10" width="14" customWidth="1"/>
    <col min="11" max="11" width="16.6328125" hidden="1" customWidth="1"/>
  </cols>
  <sheetData>
    <row r="1" spans="1:10" ht="29" x14ac:dyDescent="0.35">
      <c r="A1" s="69"/>
      <c r="B1" s="69"/>
      <c r="C1" s="69"/>
      <c r="D1" s="69"/>
      <c r="E1" s="69"/>
      <c r="F1" s="69"/>
      <c r="G1" s="69"/>
      <c r="H1" s="3" t="s">
        <v>21</v>
      </c>
      <c r="I1" s="3" t="s">
        <v>22</v>
      </c>
      <c r="J1" s="3" t="s">
        <v>23</v>
      </c>
    </row>
    <row r="2" spans="1:10" x14ac:dyDescent="0.35">
      <c r="A2" s="70" t="s">
        <v>24</v>
      </c>
      <c r="B2" s="71"/>
      <c r="C2" s="71"/>
      <c r="D2" s="69"/>
      <c r="E2" s="69"/>
      <c r="F2" s="69"/>
      <c r="G2" s="69"/>
      <c r="H2" s="4">
        <f>SUM(H5:H990)</f>
        <v>33613.084999999999</v>
      </c>
      <c r="I2" s="4">
        <f>SUM(I5:I990)</f>
        <v>5554.7269999999999</v>
      </c>
      <c r="J2" s="4">
        <f>SUM(J5:J990)</f>
        <v>39167.811999999998</v>
      </c>
    </row>
    <row r="3" spans="1:10" x14ac:dyDescent="0.35">
      <c r="A3" s="70" t="s">
        <v>25</v>
      </c>
      <c r="B3" s="71"/>
      <c r="C3" s="71"/>
      <c r="D3" s="72">
        <v>0.62590000000000001</v>
      </c>
      <c r="E3" s="69"/>
      <c r="F3" s="69"/>
      <c r="G3" s="69"/>
      <c r="H3" s="4">
        <f>H2*(1-$D$3)</f>
        <v>12574.655098499999</v>
      </c>
      <c r="I3" s="4">
        <f>I2*(1-$D$3)</f>
        <v>2078.0233706999998</v>
      </c>
      <c r="J3" s="4">
        <f>J2*(1-$D$3)</f>
        <v>14652.678469199998</v>
      </c>
    </row>
    <row r="4" spans="1:10" ht="29" x14ac:dyDescent="0.35">
      <c r="A4" s="5" t="s">
        <v>26</v>
      </c>
      <c r="B4" s="5" t="s">
        <v>27</v>
      </c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5" t="s">
        <v>33</v>
      </c>
      <c r="I4" s="5" t="s">
        <v>34</v>
      </c>
      <c r="J4" s="5" t="s">
        <v>35</v>
      </c>
    </row>
    <row r="5" spans="1:10" ht="62.25" customHeight="1" x14ac:dyDescent="0.35">
      <c r="A5" s="6" t="s">
        <v>50</v>
      </c>
      <c r="B5" s="7" t="s">
        <v>51</v>
      </c>
      <c r="C5" s="8">
        <v>9.9</v>
      </c>
      <c r="D5" s="9">
        <v>0.65959595959595962</v>
      </c>
      <c r="E5" s="9">
        <v>0.34040404040404038</v>
      </c>
      <c r="F5" s="10" t="s">
        <v>19</v>
      </c>
      <c r="G5" s="62"/>
      <c r="H5" s="11">
        <f>$C5*$G5*D5</f>
        <v>0</v>
      </c>
      <c r="I5" s="11">
        <f>$C5*$G5*E5</f>
        <v>0</v>
      </c>
      <c r="J5" s="11">
        <f>H5+I5</f>
        <v>0</v>
      </c>
    </row>
    <row r="6" spans="1:10" ht="20.5" x14ac:dyDescent="0.35">
      <c r="A6" s="12" t="s">
        <v>54</v>
      </c>
      <c r="B6" s="7" t="s">
        <v>55</v>
      </c>
      <c r="C6" s="8">
        <v>18.22</v>
      </c>
      <c r="D6" s="9">
        <v>0.41986827661909992</v>
      </c>
      <c r="E6" s="9">
        <v>0.58013172338090002</v>
      </c>
      <c r="F6" s="13" t="s">
        <v>19</v>
      </c>
      <c r="G6" s="18"/>
      <c r="H6" s="11">
        <f t="shared" ref="H6:H69" si="0">$C6*$G6*D6</f>
        <v>0</v>
      </c>
      <c r="I6" s="11">
        <f t="shared" ref="I6:I69" si="1">$C6*$G6*E6</f>
        <v>0</v>
      </c>
      <c r="J6" s="11">
        <f t="shared" ref="J6:J69" si="2">H6+I6</f>
        <v>0</v>
      </c>
    </row>
    <row r="7" spans="1:10" ht="20.5" x14ac:dyDescent="0.35">
      <c r="A7" s="12" t="s">
        <v>70</v>
      </c>
      <c r="B7" s="7" t="s">
        <v>51</v>
      </c>
      <c r="C7" s="8">
        <v>7.02</v>
      </c>
      <c r="D7" s="9">
        <v>0.77065527065527073</v>
      </c>
      <c r="E7" s="9">
        <v>0.22934472934472927</v>
      </c>
      <c r="F7" s="13" t="s">
        <v>222</v>
      </c>
      <c r="G7" s="18"/>
      <c r="H7" s="11">
        <f t="shared" si="0"/>
        <v>0</v>
      </c>
      <c r="I7" s="11">
        <f t="shared" si="1"/>
        <v>0</v>
      </c>
      <c r="J7" s="11">
        <f t="shared" si="2"/>
        <v>0</v>
      </c>
    </row>
    <row r="8" spans="1:10" ht="20.5" x14ac:dyDescent="0.35">
      <c r="A8" s="12" t="s">
        <v>72</v>
      </c>
      <c r="B8" s="7" t="s">
        <v>55</v>
      </c>
      <c r="C8" s="8">
        <v>9.64</v>
      </c>
      <c r="D8" s="9">
        <v>0.56016597510373445</v>
      </c>
      <c r="E8" s="9">
        <v>0.43983402489626555</v>
      </c>
      <c r="F8" s="13" t="s">
        <v>222</v>
      </c>
      <c r="G8" s="18"/>
      <c r="H8" s="11">
        <f t="shared" si="0"/>
        <v>0</v>
      </c>
      <c r="I8" s="11">
        <f t="shared" si="1"/>
        <v>0</v>
      </c>
      <c r="J8" s="11">
        <f t="shared" si="2"/>
        <v>0</v>
      </c>
    </row>
    <row r="9" spans="1:10" ht="20.5" x14ac:dyDescent="0.35">
      <c r="A9" s="12" t="s">
        <v>75</v>
      </c>
      <c r="B9" s="7" t="s">
        <v>51</v>
      </c>
      <c r="C9" s="8">
        <v>6.72</v>
      </c>
      <c r="D9" s="9">
        <v>0.80059523809523814</v>
      </c>
      <c r="E9" s="9">
        <v>0.19940476190476189</v>
      </c>
      <c r="F9" s="13" t="s">
        <v>222</v>
      </c>
      <c r="G9" s="18"/>
      <c r="H9" s="11">
        <f t="shared" si="0"/>
        <v>0</v>
      </c>
      <c r="I9" s="11">
        <f t="shared" si="1"/>
        <v>0</v>
      </c>
      <c r="J9" s="11">
        <f t="shared" si="2"/>
        <v>0</v>
      </c>
    </row>
    <row r="10" spans="1:10" ht="20.5" x14ac:dyDescent="0.35">
      <c r="A10" s="12" t="s">
        <v>80</v>
      </c>
      <c r="B10" s="7" t="s">
        <v>51</v>
      </c>
      <c r="C10" s="8">
        <v>7.05</v>
      </c>
      <c r="D10" s="9">
        <v>0.76028368794326251</v>
      </c>
      <c r="E10" s="9">
        <v>0.23971631205673752</v>
      </c>
      <c r="F10" s="13" t="s">
        <v>222</v>
      </c>
      <c r="G10" s="18"/>
      <c r="H10" s="11">
        <f t="shared" si="0"/>
        <v>0</v>
      </c>
      <c r="I10" s="11">
        <f t="shared" si="1"/>
        <v>0</v>
      </c>
      <c r="J10" s="11">
        <f t="shared" si="2"/>
        <v>0</v>
      </c>
    </row>
    <row r="11" spans="1:10" ht="20.5" x14ac:dyDescent="0.35">
      <c r="A11" s="12" t="s">
        <v>171</v>
      </c>
      <c r="B11" s="7" t="s">
        <v>177</v>
      </c>
      <c r="C11" s="8">
        <v>48.66</v>
      </c>
      <c r="D11" s="9">
        <v>0</v>
      </c>
      <c r="E11" s="9">
        <v>1</v>
      </c>
      <c r="F11" s="13" t="s">
        <v>222</v>
      </c>
      <c r="G11" s="18"/>
      <c r="H11" s="11">
        <f t="shared" si="0"/>
        <v>0</v>
      </c>
      <c r="I11" s="11">
        <f t="shared" si="1"/>
        <v>0</v>
      </c>
      <c r="J11" s="11">
        <f t="shared" si="2"/>
        <v>0</v>
      </c>
    </row>
    <row r="12" spans="1:10" ht="62.25" customHeight="1" x14ac:dyDescent="0.35">
      <c r="A12" s="6" t="s">
        <v>188</v>
      </c>
      <c r="B12" s="7" t="s">
        <v>189</v>
      </c>
      <c r="C12" s="8">
        <v>2.0699999999999998</v>
      </c>
      <c r="D12" s="9">
        <v>0</v>
      </c>
      <c r="E12" s="9">
        <v>1</v>
      </c>
      <c r="F12" s="10" t="s">
        <v>19</v>
      </c>
      <c r="G12" s="18"/>
      <c r="H12" s="11">
        <f t="shared" si="0"/>
        <v>0</v>
      </c>
      <c r="I12" s="11">
        <f t="shared" si="1"/>
        <v>0</v>
      </c>
      <c r="J12" s="11">
        <f t="shared" si="2"/>
        <v>0</v>
      </c>
    </row>
    <row r="13" spans="1:10" ht="20.5" x14ac:dyDescent="0.35">
      <c r="A13" s="12" t="s">
        <v>42</v>
      </c>
      <c r="B13" s="7" t="s">
        <v>36</v>
      </c>
      <c r="C13" s="8">
        <v>7.12</v>
      </c>
      <c r="D13" s="9">
        <v>0.6797752808988764</v>
      </c>
      <c r="E13" s="9">
        <v>0.3202247191011236</v>
      </c>
      <c r="F13" s="13" t="s">
        <v>19</v>
      </c>
      <c r="G13" s="18"/>
      <c r="H13" s="11">
        <f t="shared" si="0"/>
        <v>0</v>
      </c>
      <c r="I13" s="11">
        <f t="shared" si="1"/>
        <v>0</v>
      </c>
      <c r="J13" s="11">
        <f t="shared" si="2"/>
        <v>0</v>
      </c>
    </row>
    <row r="14" spans="1:10" ht="20.5" x14ac:dyDescent="0.35">
      <c r="A14" s="12" t="s">
        <v>43</v>
      </c>
      <c r="B14" s="7" t="s">
        <v>37</v>
      </c>
      <c r="C14" s="8">
        <v>7.82</v>
      </c>
      <c r="D14" s="9">
        <v>0.65984654731457804</v>
      </c>
      <c r="E14" s="9">
        <v>0.34015345268542202</v>
      </c>
      <c r="F14" s="13" t="s">
        <v>19</v>
      </c>
      <c r="G14" s="18"/>
      <c r="H14" s="11">
        <f t="shared" si="0"/>
        <v>0</v>
      </c>
      <c r="I14" s="11">
        <f t="shared" si="1"/>
        <v>0</v>
      </c>
      <c r="J14" s="11">
        <f t="shared" si="2"/>
        <v>0</v>
      </c>
    </row>
    <row r="15" spans="1:10" ht="20.5" x14ac:dyDescent="0.35">
      <c r="A15" s="12" t="s">
        <v>44</v>
      </c>
      <c r="B15" s="7" t="s">
        <v>38</v>
      </c>
      <c r="C15" s="8">
        <v>8.9700000000000006</v>
      </c>
      <c r="D15" s="9">
        <v>0.64994425863991079</v>
      </c>
      <c r="E15" s="9">
        <v>0.35005574136008921</v>
      </c>
      <c r="F15" s="13" t="s">
        <v>19</v>
      </c>
      <c r="G15" s="18"/>
      <c r="H15" s="11">
        <f t="shared" si="0"/>
        <v>0</v>
      </c>
      <c r="I15" s="11">
        <f t="shared" si="1"/>
        <v>0</v>
      </c>
      <c r="J15" s="11">
        <f t="shared" si="2"/>
        <v>0</v>
      </c>
    </row>
    <row r="16" spans="1:10" ht="20.5" x14ac:dyDescent="0.35">
      <c r="A16" s="12" t="s">
        <v>45</v>
      </c>
      <c r="B16" s="7" t="s">
        <v>39</v>
      </c>
      <c r="C16" s="8">
        <v>10.89</v>
      </c>
      <c r="D16" s="9">
        <v>0.59963269054178148</v>
      </c>
      <c r="E16" s="9">
        <v>0.40036730945821858</v>
      </c>
      <c r="F16" s="13" t="s">
        <v>19</v>
      </c>
      <c r="G16" s="18"/>
      <c r="H16" s="11">
        <f t="shared" si="0"/>
        <v>0</v>
      </c>
      <c r="I16" s="11">
        <f t="shared" si="1"/>
        <v>0</v>
      </c>
      <c r="J16" s="11">
        <f t="shared" si="2"/>
        <v>0</v>
      </c>
    </row>
    <row r="17" spans="1:10" ht="20.5" x14ac:dyDescent="0.35">
      <c r="A17" s="12" t="s">
        <v>46</v>
      </c>
      <c r="B17" s="7" t="s">
        <v>40</v>
      </c>
      <c r="C17" s="8">
        <v>13.07</v>
      </c>
      <c r="D17" s="9">
        <v>0.55011476664116299</v>
      </c>
      <c r="E17" s="9">
        <v>0.44988523335883701</v>
      </c>
      <c r="F17" s="13" t="s">
        <v>19</v>
      </c>
      <c r="G17" s="18"/>
      <c r="H17" s="11">
        <f t="shared" si="0"/>
        <v>0</v>
      </c>
      <c r="I17" s="11">
        <f t="shared" si="1"/>
        <v>0</v>
      </c>
      <c r="J17" s="11">
        <f t="shared" si="2"/>
        <v>0</v>
      </c>
    </row>
    <row r="18" spans="1:10" ht="20.5" x14ac:dyDescent="0.35">
      <c r="A18" s="12" t="s">
        <v>47</v>
      </c>
      <c r="B18" s="7" t="s">
        <v>41</v>
      </c>
      <c r="C18" s="8">
        <v>16.010000000000002</v>
      </c>
      <c r="D18" s="9">
        <v>0.48969394128669574</v>
      </c>
      <c r="E18" s="9">
        <v>0.51030605871330426</v>
      </c>
      <c r="F18" s="13" t="s">
        <v>19</v>
      </c>
      <c r="G18" s="18"/>
      <c r="H18" s="11">
        <f t="shared" si="0"/>
        <v>0</v>
      </c>
      <c r="I18" s="11">
        <f t="shared" si="1"/>
        <v>0</v>
      </c>
      <c r="J18" s="11">
        <f t="shared" si="2"/>
        <v>0</v>
      </c>
    </row>
    <row r="19" spans="1:10" ht="62.25" customHeight="1" x14ac:dyDescent="0.35">
      <c r="A19" s="6" t="s">
        <v>48</v>
      </c>
      <c r="B19" s="7" t="s">
        <v>49</v>
      </c>
      <c r="C19" s="8"/>
      <c r="D19" s="9"/>
      <c r="E19" s="9"/>
      <c r="F19" s="10"/>
      <c r="G19" s="18"/>
      <c r="H19" s="11">
        <f t="shared" si="0"/>
        <v>0</v>
      </c>
      <c r="I19" s="11">
        <f t="shared" si="1"/>
        <v>0</v>
      </c>
      <c r="J19" s="11">
        <f t="shared" si="2"/>
        <v>0</v>
      </c>
    </row>
    <row r="20" spans="1:10" ht="20.5" x14ac:dyDescent="0.35">
      <c r="A20" s="12" t="s">
        <v>50</v>
      </c>
      <c r="B20" s="7" t="s">
        <v>51</v>
      </c>
      <c r="C20" s="8">
        <v>9.9</v>
      </c>
      <c r="D20" s="9">
        <v>0.65959595959595962</v>
      </c>
      <c r="E20" s="9">
        <v>0.34040404040404038</v>
      </c>
      <c r="F20" s="13" t="s">
        <v>19</v>
      </c>
      <c r="G20" s="18">
        <v>100</v>
      </c>
      <c r="H20" s="11">
        <f t="shared" si="0"/>
        <v>653</v>
      </c>
      <c r="I20" s="11">
        <f t="shared" si="1"/>
        <v>337</v>
      </c>
      <c r="J20" s="11">
        <f t="shared" si="2"/>
        <v>990</v>
      </c>
    </row>
    <row r="21" spans="1:10" ht="20.5" x14ac:dyDescent="0.35">
      <c r="A21" s="12" t="s">
        <v>52</v>
      </c>
      <c r="B21" s="7" t="s">
        <v>53</v>
      </c>
      <c r="C21" s="8">
        <v>14.36</v>
      </c>
      <c r="D21" s="9">
        <v>0.52994428969359331</v>
      </c>
      <c r="E21" s="9">
        <v>0.47005571030640664</v>
      </c>
      <c r="F21" s="13" t="s">
        <v>19</v>
      </c>
      <c r="G21" s="18"/>
      <c r="H21" s="11">
        <f t="shared" si="0"/>
        <v>0</v>
      </c>
      <c r="I21" s="11">
        <f t="shared" si="1"/>
        <v>0</v>
      </c>
      <c r="J21" s="11">
        <f t="shared" si="2"/>
        <v>0</v>
      </c>
    </row>
    <row r="22" spans="1:10" ht="20.5" x14ac:dyDescent="0.35">
      <c r="A22" s="12" t="s">
        <v>54</v>
      </c>
      <c r="B22" s="7" t="s">
        <v>55</v>
      </c>
      <c r="C22" s="8">
        <v>18.22</v>
      </c>
      <c r="D22" s="9">
        <v>0.41986827661909992</v>
      </c>
      <c r="E22" s="9">
        <v>0.58013172338090002</v>
      </c>
      <c r="F22" s="13" t="s">
        <v>19</v>
      </c>
      <c r="G22" s="18"/>
      <c r="H22" s="11">
        <f t="shared" si="0"/>
        <v>0</v>
      </c>
      <c r="I22" s="11">
        <f t="shared" si="1"/>
        <v>0</v>
      </c>
      <c r="J22" s="11">
        <f t="shared" si="2"/>
        <v>0</v>
      </c>
    </row>
    <row r="23" spans="1:10" ht="20.5" x14ac:dyDescent="0.35">
      <c r="A23" s="12" t="s">
        <v>56</v>
      </c>
      <c r="B23" s="7" t="s">
        <v>57</v>
      </c>
      <c r="C23" s="8">
        <v>20.05</v>
      </c>
      <c r="D23" s="9">
        <v>0.38004987531172069</v>
      </c>
      <c r="E23" s="9">
        <v>0.61995012468827926</v>
      </c>
      <c r="F23" s="13" t="s">
        <v>19</v>
      </c>
      <c r="G23" s="18"/>
      <c r="H23" s="11">
        <f t="shared" si="0"/>
        <v>0</v>
      </c>
      <c r="I23" s="11">
        <f t="shared" si="1"/>
        <v>0</v>
      </c>
      <c r="J23" s="11">
        <f t="shared" si="2"/>
        <v>0</v>
      </c>
    </row>
    <row r="24" spans="1:10" ht="20.5" x14ac:dyDescent="0.35">
      <c r="A24" s="12" t="s">
        <v>58</v>
      </c>
      <c r="B24" s="7" t="s">
        <v>59</v>
      </c>
      <c r="C24" s="8"/>
      <c r="D24" s="9"/>
      <c r="E24" s="9"/>
      <c r="F24" s="13"/>
      <c r="G24" s="18"/>
      <c r="H24" s="11">
        <f t="shared" si="0"/>
        <v>0</v>
      </c>
      <c r="I24" s="11">
        <f t="shared" si="1"/>
        <v>0</v>
      </c>
      <c r="J24" s="11">
        <f t="shared" si="2"/>
        <v>0</v>
      </c>
    </row>
    <row r="25" spans="1:10" ht="20.5" x14ac:dyDescent="0.35">
      <c r="A25" s="12" t="s">
        <v>60</v>
      </c>
      <c r="B25" s="7" t="s">
        <v>61</v>
      </c>
      <c r="C25" s="8">
        <v>14.25</v>
      </c>
      <c r="D25" s="9">
        <v>0.36</v>
      </c>
      <c r="E25" s="9">
        <v>0.64000000000000012</v>
      </c>
      <c r="F25" s="13" t="s">
        <v>222</v>
      </c>
      <c r="G25" s="18"/>
      <c r="H25" s="11">
        <f t="shared" si="0"/>
        <v>0</v>
      </c>
      <c r="I25" s="11">
        <f t="shared" si="1"/>
        <v>0</v>
      </c>
      <c r="J25" s="11">
        <f t="shared" si="2"/>
        <v>0</v>
      </c>
    </row>
    <row r="26" spans="1:10" ht="20.5" x14ac:dyDescent="0.35">
      <c r="A26" s="12" t="s">
        <v>62</v>
      </c>
      <c r="B26" s="7" t="s">
        <v>63</v>
      </c>
      <c r="C26" s="8">
        <v>26.52</v>
      </c>
      <c r="D26" s="9">
        <v>0.19984917043740572</v>
      </c>
      <c r="E26" s="9">
        <v>0.8001508295625942</v>
      </c>
      <c r="F26" s="13" t="s">
        <v>222</v>
      </c>
      <c r="G26" s="18"/>
      <c r="H26" s="11">
        <f t="shared" si="0"/>
        <v>0</v>
      </c>
      <c r="I26" s="11">
        <f t="shared" si="1"/>
        <v>0</v>
      </c>
      <c r="J26" s="11">
        <f t="shared" si="2"/>
        <v>0</v>
      </c>
    </row>
    <row r="27" spans="1:10" ht="20.5" x14ac:dyDescent="0.35">
      <c r="A27" s="12" t="s">
        <v>64</v>
      </c>
      <c r="B27" s="7" t="s">
        <v>65</v>
      </c>
      <c r="C27" s="8">
        <v>13.28</v>
      </c>
      <c r="D27" s="9">
        <v>0.39006024096385544</v>
      </c>
      <c r="E27" s="9">
        <v>0.60993975903614461</v>
      </c>
      <c r="F27" s="13" t="s">
        <v>222</v>
      </c>
      <c r="G27" s="18"/>
      <c r="H27" s="11">
        <f t="shared" si="0"/>
        <v>0</v>
      </c>
      <c r="I27" s="11">
        <f t="shared" si="1"/>
        <v>0</v>
      </c>
      <c r="J27" s="11">
        <f t="shared" si="2"/>
        <v>0</v>
      </c>
    </row>
    <row r="28" spans="1:10" ht="20.5" x14ac:dyDescent="0.35">
      <c r="A28" s="12" t="s">
        <v>66</v>
      </c>
      <c r="B28" s="7" t="s">
        <v>67</v>
      </c>
      <c r="C28" s="8">
        <v>11.55</v>
      </c>
      <c r="D28" s="9">
        <v>0.45021645021645018</v>
      </c>
      <c r="E28" s="9">
        <v>0.54978354978354982</v>
      </c>
      <c r="F28" s="13" t="s">
        <v>222</v>
      </c>
      <c r="G28" s="18"/>
      <c r="H28" s="11">
        <f t="shared" si="0"/>
        <v>0</v>
      </c>
      <c r="I28" s="11">
        <f t="shared" si="1"/>
        <v>0</v>
      </c>
      <c r="J28" s="11">
        <f t="shared" si="2"/>
        <v>0</v>
      </c>
    </row>
    <row r="29" spans="1:10" ht="20.5" x14ac:dyDescent="0.35">
      <c r="A29" s="12" t="s">
        <v>68</v>
      </c>
      <c r="B29" s="7" t="s">
        <v>69</v>
      </c>
      <c r="C29" s="8"/>
      <c r="D29" s="9"/>
      <c r="E29" s="9"/>
      <c r="F29" s="13"/>
      <c r="G29" s="18"/>
      <c r="H29" s="11">
        <f t="shared" si="0"/>
        <v>0</v>
      </c>
      <c r="I29" s="11">
        <f t="shared" si="1"/>
        <v>0</v>
      </c>
      <c r="J29" s="11">
        <f t="shared" si="2"/>
        <v>0</v>
      </c>
    </row>
    <row r="30" spans="1:10" ht="20.5" x14ac:dyDescent="0.35">
      <c r="A30" s="12" t="s">
        <v>70</v>
      </c>
      <c r="B30" s="7" t="s">
        <v>51</v>
      </c>
      <c r="C30" s="8">
        <v>7.02</v>
      </c>
      <c r="D30" s="9">
        <v>0.77065527065527073</v>
      </c>
      <c r="E30" s="9">
        <v>0.22934472934472927</v>
      </c>
      <c r="F30" s="13" t="s">
        <v>222</v>
      </c>
      <c r="G30" s="18">
        <v>50</v>
      </c>
      <c r="H30" s="11">
        <f t="shared" si="0"/>
        <v>270.5</v>
      </c>
      <c r="I30" s="11">
        <f t="shared" si="1"/>
        <v>80.499999999999972</v>
      </c>
      <c r="J30" s="11">
        <f t="shared" si="2"/>
        <v>351</v>
      </c>
    </row>
    <row r="31" spans="1:10" ht="20.5" x14ac:dyDescent="0.35">
      <c r="A31" s="12" t="s">
        <v>71</v>
      </c>
      <c r="B31" s="7" t="s">
        <v>53</v>
      </c>
      <c r="C31" s="8">
        <v>8.2799999999999994</v>
      </c>
      <c r="D31" s="9">
        <v>0.64975845410628019</v>
      </c>
      <c r="E31" s="9">
        <v>0.35024154589371975</v>
      </c>
      <c r="F31" s="13" t="s">
        <v>222</v>
      </c>
      <c r="G31" s="18"/>
      <c r="H31" s="11">
        <f t="shared" si="0"/>
        <v>0</v>
      </c>
      <c r="I31" s="11">
        <f t="shared" si="1"/>
        <v>0</v>
      </c>
      <c r="J31" s="11">
        <f t="shared" si="2"/>
        <v>0</v>
      </c>
    </row>
    <row r="32" spans="1:10" ht="20.5" x14ac:dyDescent="0.35">
      <c r="A32" s="12" t="s">
        <v>72</v>
      </c>
      <c r="B32" s="7" t="s">
        <v>55</v>
      </c>
      <c r="C32" s="8">
        <v>9.64</v>
      </c>
      <c r="D32" s="9">
        <v>0.56016597510373445</v>
      </c>
      <c r="E32" s="9">
        <v>0.43983402489626555</v>
      </c>
      <c r="F32" s="13" t="s">
        <v>222</v>
      </c>
      <c r="G32" s="18"/>
      <c r="H32" s="11">
        <f t="shared" si="0"/>
        <v>0</v>
      </c>
      <c r="I32" s="11">
        <f t="shared" si="1"/>
        <v>0</v>
      </c>
      <c r="J32" s="11">
        <f t="shared" si="2"/>
        <v>0</v>
      </c>
    </row>
    <row r="33" spans="1:10" ht="20.5" x14ac:dyDescent="0.35">
      <c r="A33" s="12" t="s">
        <v>73</v>
      </c>
      <c r="B33" s="7" t="s">
        <v>74</v>
      </c>
      <c r="C33" s="8"/>
      <c r="D33" s="9"/>
      <c r="E33" s="9"/>
      <c r="F33" s="13"/>
      <c r="G33" s="18"/>
      <c r="H33" s="11">
        <f t="shared" si="0"/>
        <v>0</v>
      </c>
      <c r="I33" s="11">
        <f t="shared" si="1"/>
        <v>0</v>
      </c>
      <c r="J33" s="11">
        <f t="shared" si="2"/>
        <v>0</v>
      </c>
    </row>
    <row r="34" spans="1:10" ht="20.5" x14ac:dyDescent="0.35">
      <c r="A34" s="12" t="s">
        <v>75</v>
      </c>
      <c r="B34" s="7" t="s">
        <v>51</v>
      </c>
      <c r="C34" s="8">
        <v>6.72</v>
      </c>
      <c r="D34" s="9">
        <v>0.80059523809523814</v>
      </c>
      <c r="E34" s="9">
        <v>0.19940476190476189</v>
      </c>
      <c r="F34" s="13" t="s">
        <v>222</v>
      </c>
      <c r="G34" s="18">
        <v>50</v>
      </c>
      <c r="H34" s="11">
        <f t="shared" si="0"/>
        <v>269</v>
      </c>
      <c r="I34" s="11">
        <f t="shared" si="1"/>
        <v>67</v>
      </c>
      <c r="J34" s="11">
        <f t="shared" si="2"/>
        <v>336</v>
      </c>
    </row>
    <row r="35" spans="1:10" ht="20.5" x14ac:dyDescent="0.35">
      <c r="A35" s="12" t="s">
        <v>76</v>
      </c>
      <c r="B35" s="7" t="s">
        <v>53</v>
      </c>
      <c r="C35" s="8">
        <v>7.52</v>
      </c>
      <c r="D35" s="9">
        <v>0.71941489361702138</v>
      </c>
      <c r="E35" s="9">
        <v>0.28058510638297868</v>
      </c>
      <c r="F35" s="13" t="s">
        <v>222</v>
      </c>
      <c r="G35" s="18"/>
      <c r="H35" s="11">
        <f t="shared" si="0"/>
        <v>0</v>
      </c>
      <c r="I35" s="11">
        <f t="shared" si="1"/>
        <v>0</v>
      </c>
      <c r="J35" s="11">
        <f t="shared" si="2"/>
        <v>0</v>
      </c>
    </row>
    <row r="36" spans="1:10" ht="20.5" x14ac:dyDescent="0.35">
      <c r="A36" s="12" t="s">
        <v>77</v>
      </c>
      <c r="B36" s="7" t="s">
        <v>55</v>
      </c>
      <c r="C36" s="8">
        <v>9.3000000000000007</v>
      </c>
      <c r="D36" s="9">
        <v>0.57956989247311819</v>
      </c>
      <c r="E36" s="9">
        <v>0.42043010752688181</v>
      </c>
      <c r="F36" s="13" t="s">
        <v>222</v>
      </c>
      <c r="G36" s="18"/>
      <c r="H36" s="11">
        <f t="shared" si="0"/>
        <v>0</v>
      </c>
      <c r="I36" s="11">
        <f t="shared" si="1"/>
        <v>0</v>
      </c>
      <c r="J36" s="11">
        <f t="shared" si="2"/>
        <v>0</v>
      </c>
    </row>
    <row r="37" spans="1:10" ht="20.5" x14ac:dyDescent="0.35">
      <c r="A37" s="12" t="s">
        <v>78</v>
      </c>
      <c r="B37" s="7" t="s">
        <v>79</v>
      </c>
      <c r="C37" s="8"/>
      <c r="D37" s="9"/>
      <c r="E37" s="9"/>
      <c r="F37" s="13"/>
      <c r="G37" s="18"/>
      <c r="H37" s="11">
        <f t="shared" si="0"/>
        <v>0</v>
      </c>
      <c r="I37" s="11">
        <f t="shared" si="1"/>
        <v>0</v>
      </c>
      <c r="J37" s="11">
        <f t="shared" si="2"/>
        <v>0</v>
      </c>
    </row>
    <row r="38" spans="1:10" ht="20.5" x14ac:dyDescent="0.35">
      <c r="A38" s="12" t="s">
        <v>80</v>
      </c>
      <c r="B38" s="7" t="s">
        <v>51</v>
      </c>
      <c r="C38" s="8">
        <v>7.05</v>
      </c>
      <c r="D38" s="9">
        <v>0.76028368794326251</v>
      </c>
      <c r="E38" s="9">
        <v>0.23971631205673752</v>
      </c>
      <c r="F38" s="13" t="s">
        <v>222</v>
      </c>
      <c r="G38" s="18"/>
      <c r="H38" s="11">
        <f t="shared" si="0"/>
        <v>0</v>
      </c>
      <c r="I38" s="11">
        <f t="shared" si="1"/>
        <v>0</v>
      </c>
      <c r="J38" s="11">
        <f t="shared" si="2"/>
        <v>0</v>
      </c>
    </row>
    <row r="39" spans="1:10" ht="20.5" x14ac:dyDescent="0.35">
      <c r="A39" s="12" t="s">
        <v>81</v>
      </c>
      <c r="B39" s="7" t="s">
        <v>53</v>
      </c>
      <c r="C39" s="8">
        <v>7.8</v>
      </c>
      <c r="D39" s="9">
        <v>0.68974358974358974</v>
      </c>
      <c r="E39" s="9">
        <v>0.31025641025641026</v>
      </c>
      <c r="F39" s="13" t="s">
        <v>222</v>
      </c>
      <c r="G39" s="18"/>
      <c r="H39" s="11">
        <f t="shared" si="0"/>
        <v>0</v>
      </c>
      <c r="I39" s="11">
        <f t="shared" si="1"/>
        <v>0</v>
      </c>
      <c r="J39" s="11">
        <f t="shared" si="2"/>
        <v>0</v>
      </c>
    </row>
    <row r="40" spans="1:10" ht="20.5" x14ac:dyDescent="0.35">
      <c r="A40" s="12" t="s">
        <v>82</v>
      </c>
      <c r="B40" s="7" t="s">
        <v>55</v>
      </c>
      <c r="C40" s="8">
        <v>9.68</v>
      </c>
      <c r="D40" s="9">
        <v>0.55991735537190079</v>
      </c>
      <c r="E40" s="9">
        <v>0.44008264462809915</v>
      </c>
      <c r="F40" s="13" t="s">
        <v>222</v>
      </c>
      <c r="G40" s="18"/>
      <c r="H40" s="11">
        <f t="shared" si="0"/>
        <v>0</v>
      </c>
      <c r="I40" s="11">
        <f t="shared" si="1"/>
        <v>0</v>
      </c>
      <c r="J40" s="11">
        <f t="shared" si="2"/>
        <v>0</v>
      </c>
    </row>
    <row r="41" spans="1:10" ht="41" x14ac:dyDescent="0.35">
      <c r="A41" s="12" t="s">
        <v>83</v>
      </c>
      <c r="B41" s="7" t="s">
        <v>84</v>
      </c>
      <c r="C41" s="8"/>
      <c r="D41" s="9"/>
      <c r="E41" s="9"/>
      <c r="F41" s="13"/>
      <c r="G41" s="18"/>
      <c r="H41" s="11">
        <f t="shared" si="0"/>
        <v>0</v>
      </c>
      <c r="I41" s="11">
        <f t="shared" si="1"/>
        <v>0</v>
      </c>
      <c r="J41" s="11">
        <f t="shared" si="2"/>
        <v>0</v>
      </c>
    </row>
    <row r="42" spans="1:10" ht="20.5" x14ac:dyDescent="0.35">
      <c r="A42" s="12" t="s">
        <v>85</v>
      </c>
      <c r="B42" s="7" t="s">
        <v>86</v>
      </c>
      <c r="C42" s="8">
        <v>25.14</v>
      </c>
      <c r="D42" s="9">
        <v>0.29992044550517105</v>
      </c>
      <c r="E42" s="9">
        <v>0.70007955449482895</v>
      </c>
      <c r="F42" s="13" t="s">
        <v>19</v>
      </c>
      <c r="G42" s="18"/>
      <c r="H42" s="11">
        <f t="shared" si="0"/>
        <v>0</v>
      </c>
      <c r="I42" s="11">
        <f t="shared" si="1"/>
        <v>0</v>
      </c>
      <c r="J42" s="11">
        <f t="shared" si="2"/>
        <v>0</v>
      </c>
    </row>
    <row r="43" spans="1:10" ht="20.5" x14ac:dyDescent="0.35">
      <c r="A43" s="12" t="s">
        <v>87</v>
      </c>
      <c r="B43" s="7" t="s">
        <v>88</v>
      </c>
      <c r="C43" s="8">
        <v>32.86</v>
      </c>
      <c r="D43" s="9">
        <v>0.23006695069993913</v>
      </c>
      <c r="E43" s="9">
        <v>0.7699330493000609</v>
      </c>
      <c r="F43" s="13" t="s">
        <v>19</v>
      </c>
      <c r="G43" s="18"/>
      <c r="H43" s="11">
        <f t="shared" si="0"/>
        <v>0</v>
      </c>
      <c r="I43" s="11">
        <f t="shared" si="1"/>
        <v>0</v>
      </c>
      <c r="J43" s="11">
        <f t="shared" si="2"/>
        <v>0</v>
      </c>
    </row>
    <row r="44" spans="1:10" ht="20.5" x14ac:dyDescent="0.35">
      <c r="A44" s="12" t="s">
        <v>89</v>
      </c>
      <c r="B44" s="7" t="s">
        <v>90</v>
      </c>
      <c r="C44" s="8">
        <v>47.41</v>
      </c>
      <c r="D44" s="9">
        <v>0.21008226112634468</v>
      </c>
      <c r="E44" s="9">
        <v>0.78991773887365535</v>
      </c>
      <c r="F44" s="13" t="s">
        <v>19</v>
      </c>
      <c r="G44" s="18"/>
      <c r="H44" s="11">
        <f t="shared" si="0"/>
        <v>0</v>
      </c>
      <c r="I44" s="11">
        <f t="shared" si="1"/>
        <v>0</v>
      </c>
      <c r="J44" s="11">
        <f t="shared" si="2"/>
        <v>0</v>
      </c>
    </row>
    <row r="45" spans="1:10" ht="20.5" x14ac:dyDescent="0.35">
      <c r="A45" s="12" t="s">
        <v>91</v>
      </c>
      <c r="B45" s="7" t="s">
        <v>92</v>
      </c>
      <c r="C45" s="8">
        <v>58.78</v>
      </c>
      <c r="D45" s="9">
        <v>0.16995576726777817</v>
      </c>
      <c r="E45" s="9">
        <v>0.83004423273222183</v>
      </c>
      <c r="F45" s="13" t="s">
        <v>19</v>
      </c>
      <c r="G45" s="18"/>
      <c r="H45" s="11">
        <f t="shared" si="0"/>
        <v>0</v>
      </c>
      <c r="I45" s="11">
        <f t="shared" si="1"/>
        <v>0</v>
      </c>
      <c r="J45" s="11">
        <f t="shared" si="2"/>
        <v>0</v>
      </c>
    </row>
    <row r="46" spans="1:10" ht="41" x14ac:dyDescent="0.35">
      <c r="A46" s="12" t="s">
        <v>93</v>
      </c>
      <c r="B46" s="7" t="s">
        <v>94</v>
      </c>
      <c r="C46" s="8">
        <v>65.06</v>
      </c>
      <c r="D46" s="9">
        <v>0.33999385182908087</v>
      </c>
      <c r="E46" s="9">
        <v>0.66000614817091907</v>
      </c>
      <c r="F46" s="13" t="s">
        <v>19</v>
      </c>
      <c r="G46" s="18"/>
      <c r="H46" s="11">
        <f t="shared" si="0"/>
        <v>0</v>
      </c>
      <c r="I46" s="11">
        <f t="shared" si="1"/>
        <v>0</v>
      </c>
      <c r="J46" s="11">
        <f t="shared" si="2"/>
        <v>0</v>
      </c>
    </row>
    <row r="47" spans="1:10" ht="52.5" customHeight="1" x14ac:dyDescent="0.35">
      <c r="A47" s="6" t="s">
        <v>95</v>
      </c>
      <c r="B47" s="7" t="s">
        <v>96</v>
      </c>
      <c r="C47" s="8"/>
      <c r="D47" s="9"/>
      <c r="E47" s="9"/>
      <c r="F47" s="13"/>
      <c r="G47" s="18"/>
      <c r="H47" s="11">
        <f t="shared" si="0"/>
        <v>0</v>
      </c>
      <c r="I47" s="11">
        <f t="shared" si="1"/>
        <v>0</v>
      </c>
      <c r="J47" s="11">
        <f t="shared" si="2"/>
        <v>0</v>
      </c>
    </row>
    <row r="48" spans="1:10" ht="20.5" x14ac:dyDescent="0.35">
      <c r="A48" s="12" t="s">
        <v>97</v>
      </c>
      <c r="B48" s="7" t="s">
        <v>86</v>
      </c>
      <c r="C48" s="8">
        <v>14.81</v>
      </c>
      <c r="D48" s="9">
        <v>0.35989196488858877</v>
      </c>
      <c r="E48" s="9">
        <v>0.64010803511141123</v>
      </c>
      <c r="F48" s="13" t="s">
        <v>222</v>
      </c>
      <c r="G48" s="18"/>
      <c r="H48" s="11">
        <f t="shared" si="0"/>
        <v>0</v>
      </c>
      <c r="I48" s="11">
        <f t="shared" si="1"/>
        <v>0</v>
      </c>
      <c r="J48" s="11">
        <f t="shared" si="2"/>
        <v>0</v>
      </c>
    </row>
    <row r="49" spans="1:10" ht="20.5" x14ac:dyDescent="0.35">
      <c r="A49" s="12" t="s">
        <v>98</v>
      </c>
      <c r="B49" s="7" t="s">
        <v>88</v>
      </c>
      <c r="C49" s="8">
        <v>16.25</v>
      </c>
      <c r="D49" s="9">
        <v>0.32984615384615384</v>
      </c>
      <c r="E49" s="9">
        <v>0.67015384615384621</v>
      </c>
      <c r="F49" s="13" t="s">
        <v>222</v>
      </c>
      <c r="G49" s="18"/>
      <c r="H49" s="11">
        <f t="shared" si="0"/>
        <v>0</v>
      </c>
      <c r="I49" s="11">
        <f t="shared" si="1"/>
        <v>0</v>
      </c>
      <c r="J49" s="11">
        <f t="shared" si="2"/>
        <v>0</v>
      </c>
    </row>
    <row r="50" spans="1:10" ht="20.5" x14ac:dyDescent="0.35">
      <c r="A50" s="12" t="s">
        <v>99</v>
      </c>
      <c r="B50" s="7" t="s">
        <v>90</v>
      </c>
      <c r="C50" s="8">
        <v>19.87</v>
      </c>
      <c r="D50" s="9">
        <v>0.26975339708102669</v>
      </c>
      <c r="E50" s="9">
        <v>0.73024660291897336</v>
      </c>
      <c r="F50" s="13" t="s">
        <v>222</v>
      </c>
      <c r="G50" s="18"/>
      <c r="H50" s="11">
        <f t="shared" si="0"/>
        <v>0</v>
      </c>
      <c r="I50" s="11">
        <f t="shared" si="1"/>
        <v>0</v>
      </c>
      <c r="J50" s="11">
        <f t="shared" si="2"/>
        <v>0</v>
      </c>
    </row>
    <row r="51" spans="1:10" ht="20.5" x14ac:dyDescent="0.35">
      <c r="A51" s="12" t="s">
        <v>100</v>
      </c>
      <c r="B51" s="7" t="s">
        <v>92</v>
      </c>
      <c r="C51" s="8">
        <v>27.91</v>
      </c>
      <c r="D51" s="9">
        <v>0.18989609458975276</v>
      </c>
      <c r="E51" s="9">
        <v>0.81010390541024724</v>
      </c>
      <c r="F51" s="13" t="s">
        <v>222</v>
      </c>
      <c r="G51" s="18"/>
      <c r="H51" s="11">
        <f t="shared" si="0"/>
        <v>0</v>
      </c>
      <c r="I51" s="11">
        <f t="shared" si="1"/>
        <v>0</v>
      </c>
      <c r="J51" s="11">
        <f t="shared" si="2"/>
        <v>0</v>
      </c>
    </row>
    <row r="52" spans="1:10" ht="62.25" customHeight="1" x14ac:dyDescent="0.35">
      <c r="A52" s="6" t="s">
        <v>101</v>
      </c>
      <c r="B52" s="7" t="s">
        <v>102</v>
      </c>
      <c r="C52" s="8"/>
      <c r="D52" s="9"/>
      <c r="E52" s="9"/>
      <c r="F52" s="10"/>
      <c r="G52" s="18"/>
      <c r="H52" s="11">
        <f t="shared" si="0"/>
        <v>0</v>
      </c>
      <c r="I52" s="11">
        <f t="shared" si="1"/>
        <v>0</v>
      </c>
      <c r="J52" s="11">
        <f t="shared" si="2"/>
        <v>0</v>
      </c>
    </row>
    <row r="53" spans="1:10" ht="20.5" x14ac:dyDescent="0.35">
      <c r="A53" s="12" t="s">
        <v>103</v>
      </c>
      <c r="B53" s="7" t="s">
        <v>86</v>
      </c>
      <c r="C53" s="8">
        <v>17.399999999999999</v>
      </c>
      <c r="D53" s="9">
        <v>0.30977011494252876</v>
      </c>
      <c r="E53" s="9">
        <v>0.69022988505747118</v>
      </c>
      <c r="F53" s="13" t="s">
        <v>222</v>
      </c>
      <c r="G53" s="18"/>
      <c r="H53" s="11">
        <f t="shared" si="0"/>
        <v>0</v>
      </c>
      <c r="I53" s="11">
        <f t="shared" si="1"/>
        <v>0</v>
      </c>
      <c r="J53" s="11">
        <f t="shared" si="2"/>
        <v>0</v>
      </c>
    </row>
    <row r="54" spans="1:10" ht="20.5" x14ac:dyDescent="0.35">
      <c r="A54" s="12" t="s">
        <v>104</v>
      </c>
      <c r="B54" s="7" t="s">
        <v>88</v>
      </c>
      <c r="C54" s="8">
        <v>17.899999999999999</v>
      </c>
      <c r="D54" s="9">
        <v>0.30000000000000004</v>
      </c>
      <c r="E54" s="9">
        <v>0.7</v>
      </c>
      <c r="F54" s="13" t="s">
        <v>222</v>
      </c>
      <c r="G54" s="18"/>
      <c r="H54" s="11">
        <f t="shared" si="0"/>
        <v>0</v>
      </c>
      <c r="I54" s="11">
        <f t="shared" si="1"/>
        <v>0</v>
      </c>
      <c r="J54" s="11">
        <f t="shared" si="2"/>
        <v>0</v>
      </c>
    </row>
    <row r="55" spans="1:10" ht="20.5" x14ac:dyDescent="0.35">
      <c r="A55" s="12" t="s">
        <v>105</v>
      </c>
      <c r="B55" s="7" t="s">
        <v>90</v>
      </c>
      <c r="C55" s="8">
        <v>23.72</v>
      </c>
      <c r="D55" s="9">
        <v>0.23018549747048905</v>
      </c>
      <c r="E55" s="9">
        <v>0.76981450252951089</v>
      </c>
      <c r="F55" s="13" t="s">
        <v>222</v>
      </c>
      <c r="G55" s="18"/>
      <c r="H55" s="11">
        <f t="shared" si="0"/>
        <v>0</v>
      </c>
      <c r="I55" s="11">
        <f t="shared" si="1"/>
        <v>0</v>
      </c>
      <c r="J55" s="11">
        <f t="shared" si="2"/>
        <v>0</v>
      </c>
    </row>
    <row r="56" spans="1:10" ht="20.5" x14ac:dyDescent="0.35">
      <c r="A56" s="12" t="s">
        <v>106</v>
      </c>
      <c r="B56" s="7" t="s">
        <v>92</v>
      </c>
      <c r="C56" s="8">
        <v>30.51</v>
      </c>
      <c r="D56" s="9">
        <v>0.17994100294985252</v>
      </c>
      <c r="E56" s="9">
        <v>0.82005899705014751</v>
      </c>
      <c r="F56" s="13" t="s">
        <v>222</v>
      </c>
      <c r="G56" s="18"/>
      <c r="H56" s="11">
        <f t="shared" si="0"/>
        <v>0</v>
      </c>
      <c r="I56" s="11">
        <f t="shared" si="1"/>
        <v>0</v>
      </c>
      <c r="J56" s="11">
        <f t="shared" si="2"/>
        <v>0</v>
      </c>
    </row>
    <row r="57" spans="1:10" ht="62.25" customHeight="1" x14ac:dyDescent="0.35">
      <c r="A57" s="6" t="s">
        <v>107</v>
      </c>
      <c r="B57" s="7" t="s">
        <v>108</v>
      </c>
      <c r="C57" s="8"/>
      <c r="D57" s="9"/>
      <c r="E57" s="9"/>
      <c r="F57" s="10"/>
      <c r="G57" s="18"/>
      <c r="H57" s="11"/>
      <c r="I57" s="11"/>
      <c r="J57" s="11"/>
    </row>
    <row r="58" spans="1:10" ht="20.5" x14ac:dyDescent="0.35">
      <c r="A58" s="12" t="s">
        <v>109</v>
      </c>
      <c r="B58" s="7" t="s">
        <v>86</v>
      </c>
      <c r="C58" s="8">
        <v>16.73</v>
      </c>
      <c r="D58" s="9">
        <v>0.31978481769276745</v>
      </c>
      <c r="E58" s="9">
        <v>0.68021518230723255</v>
      </c>
      <c r="F58" s="13" t="s">
        <v>222</v>
      </c>
      <c r="G58" s="18"/>
      <c r="H58" s="11">
        <f t="shared" si="0"/>
        <v>0</v>
      </c>
      <c r="I58" s="11">
        <f t="shared" si="1"/>
        <v>0</v>
      </c>
      <c r="J58" s="11">
        <f t="shared" si="2"/>
        <v>0</v>
      </c>
    </row>
    <row r="59" spans="1:10" ht="20.5" x14ac:dyDescent="0.35">
      <c r="A59" s="12" t="s">
        <v>110</v>
      </c>
      <c r="B59" s="7" t="s">
        <v>88</v>
      </c>
      <c r="C59" s="8">
        <v>19.14</v>
      </c>
      <c r="D59" s="9">
        <v>0.28004179728317657</v>
      </c>
      <c r="E59" s="9">
        <v>0.71995820271682343</v>
      </c>
      <c r="F59" s="13" t="s">
        <v>222</v>
      </c>
      <c r="G59" s="18"/>
      <c r="H59" s="11">
        <f t="shared" si="0"/>
        <v>0</v>
      </c>
      <c r="I59" s="11">
        <f t="shared" si="1"/>
        <v>0</v>
      </c>
      <c r="J59" s="11">
        <f t="shared" si="2"/>
        <v>0</v>
      </c>
    </row>
    <row r="60" spans="1:10" ht="20.5" x14ac:dyDescent="0.35">
      <c r="A60" s="12" t="s">
        <v>111</v>
      </c>
      <c r="B60" s="7" t="s">
        <v>90</v>
      </c>
      <c r="C60" s="8">
        <v>24.33</v>
      </c>
      <c r="D60" s="9">
        <v>0.21989313604603369</v>
      </c>
      <c r="E60" s="9">
        <v>0.78010686395396622</v>
      </c>
      <c r="F60" s="13" t="s">
        <v>222</v>
      </c>
      <c r="G60" s="18"/>
      <c r="H60" s="11">
        <f t="shared" si="0"/>
        <v>0</v>
      </c>
      <c r="I60" s="11">
        <f t="shared" si="1"/>
        <v>0</v>
      </c>
      <c r="J60" s="11">
        <f t="shared" si="2"/>
        <v>0</v>
      </c>
    </row>
    <row r="61" spans="1:10" ht="20.5" x14ac:dyDescent="0.35">
      <c r="A61" s="12" t="s">
        <v>112</v>
      </c>
      <c r="B61" s="7" t="s">
        <v>92</v>
      </c>
      <c r="C61" s="8">
        <v>32.97</v>
      </c>
      <c r="D61" s="9">
        <v>0.16014558689717925</v>
      </c>
      <c r="E61" s="9">
        <v>0.83985441310282072</v>
      </c>
      <c r="F61" s="13" t="s">
        <v>222</v>
      </c>
      <c r="G61" s="18"/>
      <c r="H61" s="11">
        <f t="shared" si="0"/>
        <v>0</v>
      </c>
      <c r="I61" s="11">
        <f t="shared" si="1"/>
        <v>0</v>
      </c>
      <c r="J61" s="11">
        <f t="shared" si="2"/>
        <v>0</v>
      </c>
    </row>
    <row r="62" spans="1:10" ht="20.5" x14ac:dyDescent="0.35">
      <c r="A62" s="12" t="s">
        <v>113</v>
      </c>
      <c r="B62" s="7" t="s">
        <v>114</v>
      </c>
      <c r="C62" s="8"/>
      <c r="D62" s="9"/>
      <c r="E62" s="9"/>
      <c r="F62" s="13"/>
      <c r="G62" s="18"/>
      <c r="H62" s="11">
        <f t="shared" si="0"/>
        <v>0</v>
      </c>
      <c r="I62" s="11">
        <f t="shared" si="1"/>
        <v>0</v>
      </c>
      <c r="J62" s="11">
        <f t="shared" si="2"/>
        <v>0</v>
      </c>
    </row>
    <row r="63" spans="1:10" ht="20.5" x14ac:dyDescent="0.35">
      <c r="A63" s="12" t="s">
        <v>115</v>
      </c>
      <c r="B63" s="7" t="s">
        <v>116</v>
      </c>
      <c r="C63" s="8">
        <v>10.92</v>
      </c>
      <c r="D63" s="9">
        <v>0.58974358974358976</v>
      </c>
      <c r="E63" s="9">
        <v>0.41025641025641024</v>
      </c>
      <c r="F63" s="13" t="s">
        <v>222</v>
      </c>
      <c r="G63" s="18"/>
      <c r="H63" s="11">
        <f t="shared" si="0"/>
        <v>0</v>
      </c>
      <c r="I63" s="11">
        <f t="shared" si="1"/>
        <v>0</v>
      </c>
      <c r="J63" s="11">
        <f t="shared" si="2"/>
        <v>0</v>
      </c>
    </row>
    <row r="64" spans="1:10" ht="20.5" x14ac:dyDescent="0.35">
      <c r="A64" s="12" t="s">
        <v>117</v>
      </c>
      <c r="B64" s="7" t="s">
        <v>118</v>
      </c>
      <c r="C64" s="8">
        <v>12.9</v>
      </c>
      <c r="D64" s="9">
        <v>0.5</v>
      </c>
      <c r="E64" s="9">
        <v>0.5</v>
      </c>
      <c r="F64" s="13" t="s">
        <v>222</v>
      </c>
      <c r="G64" s="18"/>
      <c r="H64" s="11">
        <f t="shared" si="0"/>
        <v>0</v>
      </c>
      <c r="I64" s="11">
        <f t="shared" si="1"/>
        <v>0</v>
      </c>
      <c r="J64" s="11">
        <f t="shared" si="2"/>
        <v>0</v>
      </c>
    </row>
    <row r="65" spans="1:10" ht="62.25" customHeight="1" x14ac:dyDescent="0.35">
      <c r="A65" s="6" t="s">
        <v>119</v>
      </c>
      <c r="B65" s="7" t="s">
        <v>120</v>
      </c>
      <c r="C65" s="8"/>
      <c r="D65" s="9"/>
      <c r="E65" s="9"/>
      <c r="F65" s="10"/>
      <c r="G65" s="18"/>
      <c r="H65" s="11"/>
      <c r="I65" s="11"/>
      <c r="J65" s="11"/>
    </row>
    <row r="66" spans="1:10" ht="20.5" x14ac:dyDescent="0.35">
      <c r="A66" s="12" t="s">
        <v>121</v>
      </c>
      <c r="B66" s="7" t="s">
        <v>122</v>
      </c>
      <c r="C66" s="8">
        <v>45.38</v>
      </c>
      <c r="D66" s="9">
        <v>0.71992066989863379</v>
      </c>
      <c r="E66" s="9">
        <v>0.28007933010136626</v>
      </c>
      <c r="F66" s="13" t="s">
        <v>222</v>
      </c>
      <c r="G66" s="18"/>
      <c r="H66" s="11">
        <f t="shared" si="0"/>
        <v>0</v>
      </c>
      <c r="I66" s="11">
        <f t="shared" si="1"/>
        <v>0</v>
      </c>
      <c r="J66" s="11">
        <f t="shared" si="2"/>
        <v>0</v>
      </c>
    </row>
    <row r="67" spans="1:10" ht="20.5" x14ac:dyDescent="0.35">
      <c r="A67" s="12" t="s">
        <v>123</v>
      </c>
      <c r="B67" s="7" t="s">
        <v>124</v>
      </c>
      <c r="C67" s="8">
        <v>53.88</v>
      </c>
      <c r="D67" s="9">
        <v>0.65998515219005194</v>
      </c>
      <c r="E67" s="9">
        <v>0.34001484780994801</v>
      </c>
      <c r="F67" s="13" t="s">
        <v>222</v>
      </c>
      <c r="G67" s="18"/>
      <c r="H67" s="11">
        <f t="shared" si="0"/>
        <v>0</v>
      </c>
      <c r="I67" s="11">
        <f t="shared" si="1"/>
        <v>0</v>
      </c>
      <c r="J67" s="11">
        <f t="shared" si="2"/>
        <v>0</v>
      </c>
    </row>
    <row r="68" spans="1:10" ht="62.25" customHeight="1" x14ac:dyDescent="0.35">
      <c r="A68" s="6" t="s">
        <v>125</v>
      </c>
      <c r="B68" s="7" t="s">
        <v>126</v>
      </c>
      <c r="C68" s="8"/>
      <c r="D68" s="9"/>
      <c r="E68" s="9"/>
      <c r="F68" s="10"/>
      <c r="G68" s="18"/>
      <c r="H68" s="11"/>
      <c r="I68" s="11"/>
      <c r="J68" s="11"/>
    </row>
    <row r="69" spans="1:10" ht="20.5" x14ac:dyDescent="0.35">
      <c r="A69" s="12" t="s">
        <v>127</v>
      </c>
      <c r="B69" s="7" t="s">
        <v>128</v>
      </c>
      <c r="C69" s="8">
        <v>45.09</v>
      </c>
      <c r="D69" s="9">
        <v>0.1800842758926591</v>
      </c>
      <c r="E69" s="9">
        <v>0.81991572410734093</v>
      </c>
      <c r="F69" s="13" t="s">
        <v>222</v>
      </c>
      <c r="G69" s="18"/>
      <c r="H69" s="11">
        <f t="shared" si="0"/>
        <v>0</v>
      </c>
      <c r="I69" s="11">
        <f t="shared" si="1"/>
        <v>0</v>
      </c>
      <c r="J69" s="11">
        <f t="shared" si="2"/>
        <v>0</v>
      </c>
    </row>
    <row r="70" spans="1:10" ht="20.5" x14ac:dyDescent="0.35">
      <c r="A70" s="12" t="s">
        <v>129</v>
      </c>
      <c r="B70" s="7" t="s">
        <v>130</v>
      </c>
      <c r="C70" s="8">
        <v>32.42</v>
      </c>
      <c r="D70" s="9">
        <v>0.61998766193707588</v>
      </c>
      <c r="E70" s="9">
        <v>0.38001233806292412</v>
      </c>
      <c r="F70" s="13" t="s">
        <v>222</v>
      </c>
      <c r="G70" s="18"/>
      <c r="H70" s="11">
        <f t="shared" ref="H70:H122" si="3">$C70*$G70*D70</f>
        <v>0</v>
      </c>
      <c r="I70" s="11">
        <f t="shared" ref="I70:I122" si="4">$C70*$G70*E70</f>
        <v>0</v>
      </c>
      <c r="J70" s="11">
        <f t="shared" ref="J70:J122" si="5">H70+I70</f>
        <v>0</v>
      </c>
    </row>
    <row r="71" spans="1:10" ht="20.5" x14ac:dyDescent="0.35">
      <c r="A71" s="12" t="s">
        <v>131</v>
      </c>
      <c r="B71" s="7" t="s">
        <v>132</v>
      </c>
      <c r="C71" s="8"/>
      <c r="D71" s="9"/>
      <c r="E71" s="9"/>
      <c r="F71" s="13"/>
      <c r="G71" s="18"/>
      <c r="H71" s="11">
        <f t="shared" si="3"/>
        <v>0</v>
      </c>
      <c r="I71" s="11">
        <f t="shared" si="4"/>
        <v>0</v>
      </c>
      <c r="J71" s="11">
        <f t="shared" si="5"/>
        <v>0</v>
      </c>
    </row>
    <row r="72" spans="1:10" ht="20.5" x14ac:dyDescent="0.35">
      <c r="A72" s="12" t="s">
        <v>133</v>
      </c>
      <c r="B72" s="7" t="s">
        <v>134</v>
      </c>
      <c r="C72" s="8">
        <v>251.21</v>
      </c>
      <c r="D72" s="9">
        <v>4.0006369173201703E-2</v>
      </c>
      <c r="E72" s="9">
        <v>0.95999363082679823</v>
      </c>
      <c r="F72" s="13" t="s">
        <v>222</v>
      </c>
      <c r="G72" s="18"/>
      <c r="H72" s="11">
        <f t="shared" si="3"/>
        <v>0</v>
      </c>
      <c r="I72" s="11">
        <f t="shared" si="4"/>
        <v>0</v>
      </c>
      <c r="J72" s="11">
        <f t="shared" si="5"/>
        <v>0</v>
      </c>
    </row>
    <row r="73" spans="1:10" ht="20.5" x14ac:dyDescent="0.35">
      <c r="A73" s="12" t="s">
        <v>135</v>
      </c>
      <c r="B73" s="7" t="s">
        <v>136</v>
      </c>
      <c r="C73" s="8">
        <v>264.99</v>
      </c>
      <c r="D73" s="9">
        <v>7.000264160911733E-2</v>
      </c>
      <c r="E73" s="9">
        <v>0.9299973583908826</v>
      </c>
      <c r="F73" s="13" t="s">
        <v>222</v>
      </c>
      <c r="G73" s="18">
        <v>7</v>
      </c>
      <c r="H73" s="11">
        <f t="shared" si="3"/>
        <v>129.85000000000002</v>
      </c>
      <c r="I73" s="11">
        <f t="shared" si="4"/>
        <v>1725.08</v>
      </c>
      <c r="J73" s="11">
        <f t="shared" si="5"/>
        <v>1854.9299999999998</v>
      </c>
    </row>
    <row r="74" spans="1:10" ht="62.25" customHeight="1" x14ac:dyDescent="0.35">
      <c r="A74" s="6" t="s">
        <v>137</v>
      </c>
      <c r="B74" s="7" t="s">
        <v>138</v>
      </c>
      <c r="C74" s="8"/>
      <c r="D74" s="9"/>
      <c r="E74" s="9"/>
      <c r="F74" s="10"/>
      <c r="G74" s="18"/>
      <c r="H74" s="11"/>
      <c r="I74" s="11"/>
      <c r="J74" s="11"/>
    </row>
    <row r="75" spans="1:10" ht="20.5" x14ac:dyDescent="0.35">
      <c r="A75" s="12" t="s">
        <v>139</v>
      </c>
      <c r="B75" s="7" t="s">
        <v>140</v>
      </c>
      <c r="C75" s="8">
        <v>22.46</v>
      </c>
      <c r="D75" s="9">
        <v>0.58014247551202136</v>
      </c>
      <c r="E75" s="9">
        <v>0.41985752448797869</v>
      </c>
      <c r="F75" s="13" t="s">
        <v>19</v>
      </c>
      <c r="G75" s="18"/>
      <c r="H75" s="11">
        <f t="shared" si="3"/>
        <v>0</v>
      </c>
      <c r="I75" s="11">
        <f t="shared" si="4"/>
        <v>0</v>
      </c>
      <c r="J75" s="11">
        <f t="shared" si="5"/>
        <v>0</v>
      </c>
    </row>
    <row r="76" spans="1:10" ht="20.5" x14ac:dyDescent="0.35">
      <c r="A76" s="12" t="s">
        <v>141</v>
      </c>
      <c r="B76" s="7" t="s">
        <v>142</v>
      </c>
      <c r="C76" s="8">
        <v>25.85</v>
      </c>
      <c r="D76" s="9">
        <v>0.55009671179883946</v>
      </c>
      <c r="E76" s="9">
        <v>0.44990328820116054</v>
      </c>
      <c r="F76" s="13" t="s">
        <v>19</v>
      </c>
      <c r="G76" s="18"/>
      <c r="H76" s="11">
        <f t="shared" si="3"/>
        <v>0</v>
      </c>
      <c r="I76" s="11">
        <f t="shared" si="4"/>
        <v>0</v>
      </c>
      <c r="J76" s="11">
        <f t="shared" si="5"/>
        <v>0</v>
      </c>
    </row>
    <row r="77" spans="1:10" ht="20.5" x14ac:dyDescent="0.35">
      <c r="A77" s="12" t="s">
        <v>143</v>
      </c>
      <c r="B77" s="7" t="s">
        <v>144</v>
      </c>
      <c r="C77" s="8">
        <v>31.52</v>
      </c>
      <c r="D77" s="9">
        <v>0.57994923857868019</v>
      </c>
      <c r="E77" s="9">
        <v>0.42005076142131975</v>
      </c>
      <c r="F77" s="13" t="s">
        <v>19</v>
      </c>
      <c r="G77" s="18"/>
      <c r="H77" s="11">
        <f t="shared" si="3"/>
        <v>0</v>
      </c>
      <c r="I77" s="11">
        <f t="shared" si="4"/>
        <v>0</v>
      </c>
      <c r="J77" s="11">
        <f t="shared" si="5"/>
        <v>0</v>
      </c>
    </row>
    <row r="78" spans="1:10" ht="20.5" x14ac:dyDescent="0.35">
      <c r="A78" s="12" t="s">
        <v>145</v>
      </c>
      <c r="B78" s="7" t="s">
        <v>146</v>
      </c>
      <c r="C78" s="8">
        <v>36.92</v>
      </c>
      <c r="D78" s="9">
        <v>0.5300650054171181</v>
      </c>
      <c r="E78" s="9">
        <v>0.4699349945828819</v>
      </c>
      <c r="F78" s="13" t="s">
        <v>19</v>
      </c>
      <c r="G78" s="18"/>
      <c r="H78" s="11">
        <f t="shared" si="3"/>
        <v>0</v>
      </c>
      <c r="I78" s="11">
        <f t="shared" si="4"/>
        <v>0</v>
      </c>
      <c r="J78" s="11">
        <f t="shared" si="5"/>
        <v>0</v>
      </c>
    </row>
    <row r="79" spans="1:10" ht="20.5" x14ac:dyDescent="0.35">
      <c r="A79" s="12" t="s">
        <v>147</v>
      </c>
      <c r="B79" s="7" t="s">
        <v>148</v>
      </c>
      <c r="C79" s="8">
        <v>42.93</v>
      </c>
      <c r="D79" s="9">
        <v>0.50011646866992776</v>
      </c>
      <c r="E79" s="9">
        <v>0.49988353133007224</v>
      </c>
      <c r="F79" s="13" t="s">
        <v>19</v>
      </c>
      <c r="G79" s="18"/>
      <c r="H79" s="11">
        <f t="shared" si="3"/>
        <v>0</v>
      </c>
      <c r="I79" s="11">
        <f t="shared" si="4"/>
        <v>0</v>
      </c>
      <c r="J79" s="11">
        <f t="shared" si="5"/>
        <v>0</v>
      </c>
    </row>
    <row r="80" spans="1:10" ht="20.5" x14ac:dyDescent="0.35">
      <c r="A80" s="12" t="s">
        <v>149</v>
      </c>
      <c r="B80" s="7" t="s">
        <v>150</v>
      </c>
      <c r="C80" s="8">
        <v>51.14</v>
      </c>
      <c r="D80" s="9">
        <v>0.47008212749315603</v>
      </c>
      <c r="E80" s="9">
        <v>0.52991787250684397</v>
      </c>
      <c r="F80" s="13" t="s">
        <v>19</v>
      </c>
      <c r="G80" s="18"/>
      <c r="H80" s="11">
        <f t="shared" si="3"/>
        <v>0</v>
      </c>
      <c r="I80" s="11">
        <f t="shared" si="4"/>
        <v>0</v>
      </c>
      <c r="J80" s="11">
        <f t="shared" si="5"/>
        <v>0</v>
      </c>
    </row>
    <row r="81" spans="1:10" ht="20.5" x14ac:dyDescent="0.35">
      <c r="A81" s="12" t="s">
        <v>151</v>
      </c>
      <c r="B81" s="7" t="s">
        <v>152</v>
      </c>
      <c r="C81" s="8">
        <v>60.94</v>
      </c>
      <c r="D81" s="9">
        <v>0.4799803085001641</v>
      </c>
      <c r="E81" s="9">
        <v>0.52001969149983585</v>
      </c>
      <c r="F81" s="13" t="s">
        <v>19</v>
      </c>
      <c r="G81" s="18"/>
      <c r="H81" s="11">
        <f t="shared" si="3"/>
        <v>0</v>
      </c>
      <c r="I81" s="11">
        <f t="shared" si="4"/>
        <v>0</v>
      </c>
      <c r="J81" s="11">
        <f t="shared" si="5"/>
        <v>0</v>
      </c>
    </row>
    <row r="82" spans="1:10" ht="62.25" customHeight="1" x14ac:dyDescent="0.35">
      <c r="A82" s="6" t="s">
        <v>153</v>
      </c>
      <c r="B82" s="7" t="s">
        <v>154</v>
      </c>
      <c r="C82" s="8"/>
      <c r="D82" s="9"/>
      <c r="E82" s="9"/>
      <c r="F82" s="10"/>
      <c r="G82" s="18"/>
      <c r="H82" s="11"/>
      <c r="I82" s="11"/>
      <c r="J82" s="11"/>
    </row>
    <row r="83" spans="1:10" ht="20.5" x14ac:dyDescent="0.35">
      <c r="A83" s="12" t="s">
        <v>155</v>
      </c>
      <c r="B83" s="7" t="s">
        <v>156</v>
      </c>
      <c r="C83" s="8">
        <v>16.82</v>
      </c>
      <c r="D83" s="9">
        <v>0.26991676575505352</v>
      </c>
      <c r="E83" s="9">
        <v>0.73008323424494659</v>
      </c>
      <c r="F83" s="13" t="s">
        <v>19</v>
      </c>
      <c r="G83" s="18"/>
      <c r="H83" s="11">
        <f t="shared" si="3"/>
        <v>0</v>
      </c>
      <c r="I83" s="11">
        <f t="shared" si="4"/>
        <v>0</v>
      </c>
      <c r="J83" s="11">
        <f t="shared" si="5"/>
        <v>0</v>
      </c>
    </row>
    <row r="84" spans="1:10" ht="20.5" x14ac:dyDescent="0.35">
      <c r="A84" s="12" t="s">
        <v>157</v>
      </c>
      <c r="B84" s="7" t="s">
        <v>158</v>
      </c>
      <c r="C84" s="8">
        <v>17.57</v>
      </c>
      <c r="D84" s="9">
        <v>0.2601024473534434</v>
      </c>
      <c r="E84" s="9">
        <v>0.73989755264655666</v>
      </c>
      <c r="F84" s="13" t="s">
        <v>19</v>
      </c>
      <c r="G84" s="18"/>
      <c r="H84" s="11">
        <f t="shared" si="3"/>
        <v>0</v>
      </c>
      <c r="I84" s="11">
        <f t="shared" si="4"/>
        <v>0</v>
      </c>
      <c r="J84" s="11">
        <f t="shared" si="5"/>
        <v>0</v>
      </c>
    </row>
    <row r="85" spans="1:10" ht="20.5" x14ac:dyDescent="0.35">
      <c r="A85" s="12" t="s">
        <v>159</v>
      </c>
      <c r="B85" s="7" t="s">
        <v>160</v>
      </c>
      <c r="C85" s="8">
        <v>20.45</v>
      </c>
      <c r="D85" s="9">
        <v>0.22004889975550124</v>
      </c>
      <c r="E85" s="9">
        <v>0.77995110024449876</v>
      </c>
      <c r="F85" s="13" t="s">
        <v>19</v>
      </c>
      <c r="G85" s="18"/>
      <c r="H85" s="11">
        <f t="shared" si="3"/>
        <v>0</v>
      </c>
      <c r="I85" s="11">
        <f t="shared" si="4"/>
        <v>0</v>
      </c>
      <c r="J85" s="11">
        <f t="shared" si="5"/>
        <v>0</v>
      </c>
    </row>
    <row r="86" spans="1:10" ht="20.5" x14ac:dyDescent="0.35">
      <c r="A86" s="12" t="s">
        <v>161</v>
      </c>
      <c r="B86" s="7" t="s">
        <v>162</v>
      </c>
      <c r="C86" s="8">
        <v>24.89</v>
      </c>
      <c r="D86" s="9">
        <v>0.22981116914423461</v>
      </c>
      <c r="E86" s="9">
        <v>0.77018883085576539</v>
      </c>
      <c r="F86" s="13" t="s">
        <v>19</v>
      </c>
      <c r="G86" s="18"/>
      <c r="H86" s="11">
        <f t="shared" si="3"/>
        <v>0</v>
      </c>
      <c r="I86" s="11">
        <f t="shared" si="4"/>
        <v>0</v>
      </c>
      <c r="J86" s="11">
        <f t="shared" si="5"/>
        <v>0</v>
      </c>
    </row>
    <row r="87" spans="1:10" ht="20.5" x14ac:dyDescent="0.35">
      <c r="A87" s="12" t="s">
        <v>163</v>
      </c>
      <c r="B87" s="7" t="s">
        <v>164</v>
      </c>
      <c r="C87" s="8">
        <v>31.62</v>
      </c>
      <c r="D87" s="9">
        <v>0.17994939911448452</v>
      </c>
      <c r="E87" s="9">
        <v>0.82005060088551551</v>
      </c>
      <c r="F87" s="13" t="s">
        <v>19</v>
      </c>
      <c r="G87" s="18"/>
      <c r="H87" s="11">
        <f t="shared" si="3"/>
        <v>0</v>
      </c>
      <c r="I87" s="11">
        <f t="shared" si="4"/>
        <v>0</v>
      </c>
      <c r="J87" s="11">
        <f t="shared" si="5"/>
        <v>0</v>
      </c>
    </row>
    <row r="88" spans="1:10" ht="20.5" x14ac:dyDescent="0.35">
      <c r="A88" s="12" t="s">
        <v>165</v>
      </c>
      <c r="B88" s="7" t="s">
        <v>166</v>
      </c>
      <c r="C88" s="8">
        <v>41.45</v>
      </c>
      <c r="D88" s="9">
        <v>0.17008443908323279</v>
      </c>
      <c r="E88" s="9">
        <v>0.82991556091676721</v>
      </c>
      <c r="F88" s="13" t="s">
        <v>19</v>
      </c>
      <c r="G88" s="18"/>
      <c r="H88" s="11">
        <f t="shared" si="3"/>
        <v>0</v>
      </c>
      <c r="I88" s="11">
        <f t="shared" si="4"/>
        <v>0</v>
      </c>
      <c r="J88" s="11">
        <f t="shared" si="5"/>
        <v>0</v>
      </c>
    </row>
    <row r="89" spans="1:10" ht="20.5" x14ac:dyDescent="0.35">
      <c r="A89" s="12" t="s">
        <v>167</v>
      </c>
      <c r="B89" s="7" t="s">
        <v>168</v>
      </c>
      <c r="C89" s="8">
        <v>50</v>
      </c>
      <c r="D89" s="9">
        <v>0.14000000000000001</v>
      </c>
      <c r="E89" s="9">
        <v>0.86</v>
      </c>
      <c r="F89" s="13" t="s">
        <v>19</v>
      </c>
      <c r="G89" s="18"/>
      <c r="H89" s="11">
        <f t="shared" si="3"/>
        <v>0</v>
      </c>
      <c r="I89" s="11">
        <f t="shared" si="4"/>
        <v>0</v>
      </c>
      <c r="J89" s="11">
        <f t="shared" si="5"/>
        <v>0</v>
      </c>
    </row>
    <row r="90" spans="1:10" ht="62.25" customHeight="1" x14ac:dyDescent="0.35">
      <c r="A90" s="6" t="s">
        <v>169</v>
      </c>
      <c r="B90" s="7" t="s">
        <v>170</v>
      </c>
      <c r="C90" s="8"/>
      <c r="D90" s="9"/>
      <c r="E90" s="9"/>
      <c r="F90" s="10"/>
      <c r="G90" s="18"/>
      <c r="H90" s="11"/>
      <c r="I90" s="11"/>
      <c r="J90" s="11"/>
    </row>
    <row r="91" spans="1:10" ht="20.5" x14ac:dyDescent="0.35">
      <c r="A91" s="12" t="s">
        <v>171</v>
      </c>
      <c r="B91" s="7" t="s">
        <v>172</v>
      </c>
      <c r="C91" s="8">
        <v>45.62</v>
      </c>
      <c r="D91" s="9">
        <v>0.43007452871547569</v>
      </c>
      <c r="E91" s="9">
        <v>0.56992547128452431</v>
      </c>
      <c r="F91" s="13" t="s">
        <v>19</v>
      </c>
      <c r="G91" s="18"/>
      <c r="H91" s="11">
        <f t="shared" si="3"/>
        <v>0</v>
      </c>
      <c r="I91" s="11">
        <f t="shared" si="4"/>
        <v>0</v>
      </c>
      <c r="J91" s="11">
        <f t="shared" si="5"/>
        <v>0</v>
      </c>
    </row>
    <row r="92" spans="1:10" ht="20.5" x14ac:dyDescent="0.35">
      <c r="A92" s="12" t="s">
        <v>173</v>
      </c>
      <c r="B92" s="7" t="s">
        <v>174</v>
      </c>
      <c r="C92" s="8">
        <v>48.55</v>
      </c>
      <c r="D92" s="9">
        <v>0.43995880535530385</v>
      </c>
      <c r="E92" s="9">
        <v>0.56004119464469615</v>
      </c>
      <c r="F92" s="13" t="s">
        <v>19</v>
      </c>
      <c r="G92" s="18"/>
      <c r="H92" s="11">
        <f t="shared" si="3"/>
        <v>0</v>
      </c>
      <c r="I92" s="11">
        <f t="shared" si="4"/>
        <v>0</v>
      </c>
      <c r="J92" s="11">
        <f t="shared" si="5"/>
        <v>0</v>
      </c>
    </row>
    <row r="93" spans="1:10" ht="20.5" x14ac:dyDescent="0.35">
      <c r="A93" s="12" t="s">
        <v>175</v>
      </c>
      <c r="B93" s="7" t="s">
        <v>176</v>
      </c>
      <c r="C93" s="8">
        <v>53.51</v>
      </c>
      <c r="D93" s="9">
        <v>0.45000934404784149</v>
      </c>
      <c r="E93" s="9">
        <v>0.54999065595215846</v>
      </c>
      <c r="F93" s="13" t="s">
        <v>19</v>
      </c>
      <c r="G93" s="18"/>
      <c r="H93" s="11">
        <f t="shared" si="3"/>
        <v>0</v>
      </c>
      <c r="I93" s="11">
        <f t="shared" si="4"/>
        <v>0</v>
      </c>
      <c r="J93" s="11">
        <f t="shared" si="5"/>
        <v>0</v>
      </c>
    </row>
    <row r="94" spans="1:10" ht="20.5" x14ac:dyDescent="0.35">
      <c r="A94" s="12" t="s">
        <v>171</v>
      </c>
      <c r="B94" s="7" t="s">
        <v>177</v>
      </c>
      <c r="C94" s="8">
        <v>48.66</v>
      </c>
      <c r="D94" s="9">
        <v>0</v>
      </c>
      <c r="E94" s="9">
        <v>1</v>
      </c>
      <c r="F94" s="13" t="s">
        <v>222</v>
      </c>
      <c r="G94" s="18">
        <v>7</v>
      </c>
      <c r="H94" s="11">
        <f t="shared" si="3"/>
        <v>0</v>
      </c>
      <c r="I94" s="11">
        <f t="shared" si="4"/>
        <v>340.62</v>
      </c>
      <c r="J94" s="11">
        <f t="shared" si="5"/>
        <v>340.62</v>
      </c>
    </row>
    <row r="95" spans="1:10" ht="20.5" x14ac:dyDescent="0.35">
      <c r="A95" s="12" t="s">
        <v>178</v>
      </c>
      <c r="B95" s="7" t="s">
        <v>179</v>
      </c>
      <c r="C95" s="8">
        <v>8.19</v>
      </c>
      <c r="D95" s="9">
        <v>0</v>
      </c>
      <c r="E95" s="9">
        <v>1</v>
      </c>
      <c r="F95" s="13" t="s">
        <v>222</v>
      </c>
      <c r="G95" s="18">
        <v>7</v>
      </c>
      <c r="H95" s="11">
        <f t="shared" si="3"/>
        <v>0</v>
      </c>
      <c r="I95" s="11">
        <f t="shared" si="4"/>
        <v>57.33</v>
      </c>
      <c r="J95" s="11">
        <f t="shared" si="5"/>
        <v>57.33</v>
      </c>
    </row>
    <row r="96" spans="1:10" ht="20.5" x14ac:dyDescent="0.35">
      <c r="A96" s="12" t="s">
        <v>180</v>
      </c>
      <c r="B96" s="7" t="s">
        <v>181</v>
      </c>
      <c r="C96" s="8">
        <v>48.66</v>
      </c>
      <c r="D96" s="9">
        <v>0</v>
      </c>
      <c r="E96" s="9">
        <v>1</v>
      </c>
      <c r="F96" s="13" t="s">
        <v>222</v>
      </c>
      <c r="G96" s="18">
        <v>7</v>
      </c>
      <c r="H96" s="11">
        <f t="shared" si="3"/>
        <v>0</v>
      </c>
      <c r="I96" s="11">
        <f t="shared" si="4"/>
        <v>340.62</v>
      </c>
      <c r="J96" s="11">
        <f t="shared" si="5"/>
        <v>340.62</v>
      </c>
    </row>
    <row r="97" spans="1:11" ht="41" x14ac:dyDescent="0.35">
      <c r="A97" s="12" t="s">
        <v>182</v>
      </c>
      <c r="B97" s="7" t="s">
        <v>183</v>
      </c>
      <c r="C97" s="8">
        <v>48.66</v>
      </c>
      <c r="D97" s="9">
        <v>0</v>
      </c>
      <c r="E97" s="9">
        <v>1</v>
      </c>
      <c r="F97" s="13" t="s">
        <v>222</v>
      </c>
      <c r="G97" s="18">
        <v>7</v>
      </c>
      <c r="H97" s="11">
        <f t="shared" si="3"/>
        <v>0</v>
      </c>
      <c r="I97" s="11">
        <f t="shared" si="4"/>
        <v>340.62</v>
      </c>
      <c r="J97" s="11">
        <f t="shared" si="5"/>
        <v>340.62</v>
      </c>
    </row>
    <row r="98" spans="1:11" ht="20.5" x14ac:dyDescent="0.35">
      <c r="A98" s="12" t="s">
        <v>184</v>
      </c>
      <c r="B98" s="7" t="s">
        <v>185</v>
      </c>
      <c r="C98" s="8">
        <v>267.47000000000003</v>
      </c>
      <c r="D98" s="9">
        <v>8.9991400904774366E-2</v>
      </c>
      <c r="E98" s="9">
        <v>0.91000859909522569</v>
      </c>
      <c r="F98" s="13" t="s">
        <v>222</v>
      </c>
      <c r="G98" s="18">
        <v>7</v>
      </c>
      <c r="H98" s="11">
        <f t="shared" si="3"/>
        <v>168.49</v>
      </c>
      <c r="I98" s="11">
        <f t="shared" si="4"/>
        <v>1703.8000000000002</v>
      </c>
      <c r="J98" s="11">
        <f t="shared" si="5"/>
        <v>1872.2900000000002</v>
      </c>
    </row>
    <row r="99" spans="1:11" ht="41" x14ac:dyDescent="0.35">
      <c r="A99" s="12" t="s">
        <v>186</v>
      </c>
      <c r="B99" s="7" t="s">
        <v>187</v>
      </c>
      <c r="C99" s="8">
        <v>2.56</v>
      </c>
      <c r="D99" s="9">
        <v>0</v>
      </c>
      <c r="E99" s="9">
        <v>1</v>
      </c>
      <c r="F99" s="13" t="s">
        <v>19</v>
      </c>
      <c r="G99" s="18">
        <v>150</v>
      </c>
      <c r="H99" s="11">
        <f t="shared" si="3"/>
        <v>0</v>
      </c>
      <c r="I99" s="11">
        <f t="shared" si="4"/>
        <v>384</v>
      </c>
      <c r="J99" s="11">
        <f t="shared" si="5"/>
        <v>384</v>
      </c>
    </row>
    <row r="100" spans="1:11" ht="41" x14ac:dyDescent="0.35">
      <c r="A100" s="12" t="s">
        <v>188</v>
      </c>
      <c r="B100" s="7" t="s">
        <v>189</v>
      </c>
      <c r="C100" s="8">
        <v>2.0699999999999998</v>
      </c>
      <c r="D100" s="9">
        <v>0</v>
      </c>
      <c r="E100" s="9">
        <v>1</v>
      </c>
      <c r="F100" s="13" t="s">
        <v>19</v>
      </c>
      <c r="G100" s="18"/>
      <c r="H100" s="11">
        <f t="shared" si="3"/>
        <v>0</v>
      </c>
      <c r="I100" s="11">
        <f t="shared" si="4"/>
        <v>0</v>
      </c>
      <c r="J100" s="11">
        <f t="shared" si="5"/>
        <v>0</v>
      </c>
    </row>
    <row r="101" spans="1:11" ht="41" x14ac:dyDescent="0.35">
      <c r="A101" s="12" t="s">
        <v>190</v>
      </c>
      <c r="B101" s="7" t="s">
        <v>191</v>
      </c>
      <c r="C101" s="8">
        <v>37.020000000000003</v>
      </c>
      <c r="D101" s="9">
        <v>1</v>
      </c>
      <c r="E101" s="9">
        <v>0</v>
      </c>
      <c r="F101" s="13" t="s">
        <v>223</v>
      </c>
      <c r="G101" s="18"/>
      <c r="H101" s="11">
        <f t="shared" si="3"/>
        <v>0</v>
      </c>
      <c r="I101" s="11">
        <f t="shared" si="4"/>
        <v>0</v>
      </c>
      <c r="J101" s="11">
        <f t="shared" si="5"/>
        <v>0</v>
      </c>
      <c r="K101" s="39">
        <f>J101*(1-D3)</f>
        <v>0</v>
      </c>
    </row>
    <row r="102" spans="1:11" ht="41" x14ac:dyDescent="0.35">
      <c r="A102" s="12" t="s">
        <v>192</v>
      </c>
      <c r="B102" s="7" t="s">
        <v>193</v>
      </c>
      <c r="C102" s="8">
        <v>34.42</v>
      </c>
      <c r="D102" s="9">
        <v>1</v>
      </c>
      <c r="E102" s="9">
        <v>0</v>
      </c>
      <c r="F102" s="13" t="s">
        <v>223</v>
      </c>
      <c r="G102" s="18">
        <v>400</v>
      </c>
      <c r="H102" s="11">
        <f t="shared" si="3"/>
        <v>13768</v>
      </c>
      <c r="I102" s="11">
        <f t="shared" si="4"/>
        <v>0</v>
      </c>
      <c r="J102" s="11">
        <f t="shared" si="5"/>
        <v>13768</v>
      </c>
      <c r="K102" s="39">
        <f>J102*(1-D3)</f>
        <v>5150.6088</v>
      </c>
    </row>
    <row r="103" spans="1:11" ht="20.5" x14ac:dyDescent="0.35">
      <c r="A103" s="12" t="s">
        <v>194</v>
      </c>
      <c r="B103" s="7" t="s">
        <v>195</v>
      </c>
      <c r="C103" s="8">
        <v>48.5</v>
      </c>
      <c r="D103" s="9">
        <v>1</v>
      </c>
      <c r="E103" s="9">
        <v>0</v>
      </c>
      <c r="F103" s="13" t="s">
        <v>223</v>
      </c>
      <c r="G103" s="18">
        <v>350</v>
      </c>
      <c r="H103" s="11">
        <f t="shared" si="3"/>
        <v>16975</v>
      </c>
      <c r="I103" s="11">
        <f t="shared" si="4"/>
        <v>0</v>
      </c>
      <c r="J103" s="11">
        <f t="shared" si="5"/>
        <v>16975</v>
      </c>
      <c r="K103" s="39">
        <f>J103*(1-D3)</f>
        <v>6350.3474999999999</v>
      </c>
    </row>
    <row r="104" spans="1:11" ht="62.25" customHeight="1" x14ac:dyDescent="0.35">
      <c r="A104" s="6" t="s">
        <v>196</v>
      </c>
      <c r="B104" s="7" t="s">
        <v>197</v>
      </c>
      <c r="C104" s="8"/>
      <c r="D104" s="9"/>
      <c r="E104" s="9"/>
      <c r="F104" s="10"/>
      <c r="G104" s="18"/>
      <c r="H104" s="11"/>
      <c r="I104" s="11"/>
      <c r="J104" s="11"/>
      <c r="K104" s="39">
        <f>J104*(1-D3)</f>
        <v>0</v>
      </c>
    </row>
    <row r="105" spans="1:11" ht="20.5" x14ac:dyDescent="0.35">
      <c r="A105" s="12" t="s">
        <v>198</v>
      </c>
      <c r="B105" s="7" t="s">
        <v>199</v>
      </c>
      <c r="C105" s="8">
        <v>47.07</v>
      </c>
      <c r="D105" s="9">
        <v>0.11323560654344593</v>
      </c>
      <c r="E105" s="9">
        <v>0.88676439345655411</v>
      </c>
      <c r="F105" s="13" t="s">
        <v>223</v>
      </c>
      <c r="G105" s="18"/>
      <c r="H105" s="11">
        <f t="shared" si="3"/>
        <v>0</v>
      </c>
      <c r="I105" s="11">
        <f t="shared" si="4"/>
        <v>0</v>
      </c>
      <c r="J105" s="11">
        <f t="shared" si="5"/>
        <v>0</v>
      </c>
      <c r="K105" s="39">
        <f>J105*(1-D3)</f>
        <v>0</v>
      </c>
    </row>
    <row r="106" spans="1:11" ht="20.5" x14ac:dyDescent="0.35">
      <c r="A106" s="12" t="s">
        <v>198</v>
      </c>
      <c r="B106" s="7" t="s">
        <v>200</v>
      </c>
      <c r="C106" s="8">
        <v>42.14</v>
      </c>
      <c r="D106" s="9">
        <v>0.12648315140009492</v>
      </c>
      <c r="E106" s="9">
        <v>0.87351684859990508</v>
      </c>
      <c r="F106" s="13" t="s">
        <v>223</v>
      </c>
      <c r="G106" s="18"/>
      <c r="H106" s="11">
        <f t="shared" si="3"/>
        <v>0</v>
      </c>
      <c r="I106" s="11">
        <f t="shared" si="4"/>
        <v>0</v>
      </c>
      <c r="J106" s="11">
        <f t="shared" si="5"/>
        <v>0</v>
      </c>
      <c r="K106" s="39">
        <f>J106*(1-D3)</f>
        <v>0</v>
      </c>
    </row>
    <row r="107" spans="1:11" ht="20.5" x14ac:dyDescent="0.35">
      <c r="A107" s="12" t="s">
        <v>198</v>
      </c>
      <c r="B107" s="7" t="s">
        <v>201</v>
      </c>
      <c r="C107" s="8">
        <v>5.33</v>
      </c>
      <c r="D107" s="9">
        <v>1</v>
      </c>
      <c r="E107" s="9">
        <v>0</v>
      </c>
      <c r="F107" s="13" t="s">
        <v>223</v>
      </c>
      <c r="G107" s="18"/>
      <c r="H107" s="11">
        <f t="shared" si="3"/>
        <v>0</v>
      </c>
      <c r="I107" s="11">
        <f t="shared" si="4"/>
        <v>0</v>
      </c>
      <c r="J107" s="11">
        <f t="shared" si="5"/>
        <v>0</v>
      </c>
      <c r="K107" s="39">
        <f>J107*(1-D3)</f>
        <v>0</v>
      </c>
    </row>
    <row r="108" spans="1:11" ht="20.5" x14ac:dyDescent="0.35">
      <c r="A108" s="12" t="s">
        <v>202</v>
      </c>
      <c r="B108" s="7" t="s">
        <v>203</v>
      </c>
      <c r="C108" s="8"/>
      <c r="D108" s="9"/>
      <c r="E108" s="9"/>
      <c r="F108" s="13" t="s">
        <v>223</v>
      </c>
      <c r="G108" s="18"/>
      <c r="H108" s="11">
        <f t="shared" si="3"/>
        <v>0</v>
      </c>
      <c r="I108" s="11">
        <f t="shared" si="4"/>
        <v>0</v>
      </c>
      <c r="J108" s="11">
        <f t="shared" si="5"/>
        <v>0</v>
      </c>
      <c r="K108" s="39">
        <f>J108*(1-D3)</f>
        <v>0</v>
      </c>
    </row>
    <row r="109" spans="1:11" ht="20.5" x14ac:dyDescent="0.35">
      <c r="A109" s="12" t="s">
        <v>198</v>
      </c>
      <c r="B109" s="7" t="s">
        <v>199</v>
      </c>
      <c r="C109" s="8">
        <v>59.81</v>
      </c>
      <c r="D109" s="9">
        <v>8.677478682494566E-2</v>
      </c>
      <c r="E109" s="9">
        <v>0.91322521317505434</v>
      </c>
      <c r="F109" s="13" t="s">
        <v>223</v>
      </c>
      <c r="G109" s="18"/>
      <c r="H109" s="11">
        <f t="shared" si="3"/>
        <v>0</v>
      </c>
      <c r="I109" s="11">
        <f t="shared" si="4"/>
        <v>0</v>
      </c>
      <c r="J109" s="11">
        <f t="shared" si="5"/>
        <v>0</v>
      </c>
      <c r="K109" s="39">
        <f>J109*(1-D3)</f>
        <v>0</v>
      </c>
    </row>
    <row r="110" spans="1:11" ht="20.5" x14ac:dyDescent="0.35">
      <c r="A110" s="12" t="s">
        <v>198</v>
      </c>
      <c r="B110" s="7" t="s">
        <v>200</v>
      </c>
      <c r="C110" s="8">
        <v>42</v>
      </c>
      <c r="D110" s="9">
        <v>0.12357142857142858</v>
      </c>
      <c r="E110" s="9">
        <v>0.87642857142857145</v>
      </c>
      <c r="F110" s="13" t="s">
        <v>223</v>
      </c>
      <c r="G110" s="18"/>
      <c r="H110" s="11">
        <f t="shared" si="3"/>
        <v>0</v>
      </c>
      <c r="I110" s="11">
        <f t="shared" si="4"/>
        <v>0</v>
      </c>
      <c r="J110" s="11">
        <f t="shared" si="5"/>
        <v>0</v>
      </c>
      <c r="K110" s="39">
        <f>J110*(1-D3)</f>
        <v>0</v>
      </c>
    </row>
    <row r="111" spans="1:11" ht="20.5" x14ac:dyDescent="0.35">
      <c r="A111" s="12" t="s">
        <v>198</v>
      </c>
      <c r="B111" s="7" t="s">
        <v>201</v>
      </c>
      <c r="C111" s="8">
        <v>5.19</v>
      </c>
      <c r="D111" s="9">
        <v>1</v>
      </c>
      <c r="E111" s="9">
        <v>0</v>
      </c>
      <c r="F111" s="13" t="s">
        <v>223</v>
      </c>
      <c r="G111" s="18"/>
      <c r="H111" s="11">
        <f t="shared" si="3"/>
        <v>0</v>
      </c>
      <c r="I111" s="11">
        <f t="shared" si="4"/>
        <v>0</v>
      </c>
      <c r="J111" s="11">
        <f t="shared" si="5"/>
        <v>0</v>
      </c>
      <c r="K111" s="39">
        <f>J111*(1-D3)</f>
        <v>0</v>
      </c>
    </row>
    <row r="112" spans="1:11" s="28" customFormat="1" ht="20.5" x14ac:dyDescent="0.35">
      <c r="A112" s="12" t="s">
        <v>235</v>
      </c>
      <c r="B112" s="7" t="s">
        <v>236</v>
      </c>
      <c r="C112" s="8">
        <v>107.59</v>
      </c>
      <c r="D112" s="9">
        <v>0.95</v>
      </c>
      <c r="E112" s="9">
        <v>0.03</v>
      </c>
      <c r="F112" s="13" t="s">
        <v>239</v>
      </c>
      <c r="G112" s="18">
        <v>10</v>
      </c>
      <c r="H112" s="11">
        <f t="shared" ref="H112:H113" si="6">$C112*$G112*D112</f>
        <v>1022.105</v>
      </c>
      <c r="I112" s="11">
        <f t="shared" ref="I112:I113" si="7">$C112*$G112*E112</f>
        <v>32.277000000000001</v>
      </c>
      <c r="J112" s="11">
        <f t="shared" ref="J112:J113" si="8">H112+I112</f>
        <v>1054.3820000000001</v>
      </c>
      <c r="K112" s="39">
        <f>J112*(1-D3)</f>
        <v>394.44430620000003</v>
      </c>
    </row>
    <row r="113" spans="1:11" s="28" customFormat="1" ht="20.5" x14ac:dyDescent="0.35">
      <c r="A113" s="12" t="s">
        <v>237</v>
      </c>
      <c r="B113" s="7" t="s">
        <v>238</v>
      </c>
      <c r="C113" s="8">
        <v>122.04</v>
      </c>
      <c r="D113" s="9">
        <v>0.95</v>
      </c>
      <c r="E113" s="9">
        <v>0.03</v>
      </c>
      <c r="F113" s="13" t="s">
        <v>239</v>
      </c>
      <c r="G113" s="18"/>
      <c r="H113" s="11">
        <f t="shared" si="6"/>
        <v>0</v>
      </c>
      <c r="I113" s="11">
        <f t="shared" si="7"/>
        <v>0</v>
      </c>
      <c r="J113" s="11">
        <f t="shared" si="8"/>
        <v>0</v>
      </c>
      <c r="K113" s="39">
        <f>J113*(1-D3)</f>
        <v>0</v>
      </c>
    </row>
    <row r="114" spans="1:11" ht="62.25" customHeight="1" x14ac:dyDescent="0.35">
      <c r="A114" s="6" t="s">
        <v>204</v>
      </c>
      <c r="B114" s="7" t="s">
        <v>205</v>
      </c>
      <c r="C114" s="8"/>
      <c r="D114" s="9"/>
      <c r="E114" s="9"/>
      <c r="F114" s="10"/>
      <c r="G114" s="18"/>
      <c r="H114" s="11"/>
      <c r="I114" s="11"/>
      <c r="J114" s="11"/>
      <c r="K114" s="39"/>
    </row>
    <row r="115" spans="1:11" ht="20.5" x14ac:dyDescent="0.35">
      <c r="A115" s="12" t="s">
        <v>206</v>
      </c>
      <c r="B115" s="7" t="s">
        <v>207</v>
      </c>
      <c r="C115" s="8">
        <v>71.86</v>
      </c>
      <c r="D115" s="9">
        <v>0.70999165043139445</v>
      </c>
      <c r="E115" s="9">
        <v>0.29000834956860555</v>
      </c>
      <c r="F115" s="13" t="s">
        <v>224</v>
      </c>
      <c r="G115" s="18">
        <v>7</v>
      </c>
      <c r="H115" s="11">
        <f t="shared" si="3"/>
        <v>357.14000000000004</v>
      </c>
      <c r="I115" s="11">
        <f t="shared" si="4"/>
        <v>145.87999999999997</v>
      </c>
      <c r="J115" s="11">
        <f t="shared" si="5"/>
        <v>503.02</v>
      </c>
      <c r="K115" s="39">
        <f>J115*(1-$D3)</f>
        <v>188.17978199999999</v>
      </c>
    </row>
    <row r="116" spans="1:11" ht="20.5" x14ac:dyDescent="0.35">
      <c r="A116" s="12" t="s">
        <v>208</v>
      </c>
      <c r="B116" s="7" t="s">
        <v>209</v>
      </c>
      <c r="C116" s="8">
        <v>120.47</v>
      </c>
      <c r="D116" s="9">
        <v>0.65999833983564382</v>
      </c>
      <c r="E116" s="9">
        <v>0.34000166016435623</v>
      </c>
      <c r="F116" s="13" t="s">
        <v>224</v>
      </c>
      <c r="G116" s="18"/>
      <c r="H116" s="11">
        <f t="shared" si="3"/>
        <v>0</v>
      </c>
      <c r="I116" s="11">
        <f t="shared" si="4"/>
        <v>0</v>
      </c>
      <c r="J116" s="11">
        <f t="shared" si="5"/>
        <v>0</v>
      </c>
      <c r="K116" s="39">
        <f>J116*(1-$D3)</f>
        <v>0</v>
      </c>
    </row>
    <row r="117" spans="1:11" ht="20.5" x14ac:dyDescent="0.35">
      <c r="A117" s="12" t="s">
        <v>210</v>
      </c>
      <c r="B117" s="7" t="s">
        <v>211</v>
      </c>
      <c r="C117" s="8">
        <v>318.52999999999997</v>
      </c>
      <c r="D117" s="9">
        <v>0.73000973220732746</v>
      </c>
      <c r="E117" s="9">
        <v>0.26999026779267254</v>
      </c>
      <c r="F117" s="13" t="s">
        <v>224</v>
      </c>
      <c r="G117" s="18"/>
      <c r="H117" s="11">
        <f t="shared" si="3"/>
        <v>0</v>
      </c>
      <c r="I117" s="11">
        <f t="shared" si="4"/>
        <v>0</v>
      </c>
      <c r="J117" s="11">
        <f t="shared" si="5"/>
        <v>0</v>
      </c>
      <c r="K117" s="39">
        <f>J117*(1-$D3)</f>
        <v>0</v>
      </c>
    </row>
    <row r="118" spans="1:11" ht="102.5" x14ac:dyDescent="0.35">
      <c r="A118" s="12" t="s">
        <v>212</v>
      </c>
      <c r="B118" s="7" t="s">
        <v>213</v>
      </c>
      <c r="C118" s="8"/>
      <c r="D118" s="9"/>
      <c r="E118" s="9"/>
      <c r="F118" s="13"/>
      <c r="G118" s="18"/>
      <c r="H118" s="11">
        <f t="shared" si="3"/>
        <v>0</v>
      </c>
      <c r="I118" s="11">
        <f t="shared" si="4"/>
        <v>0</v>
      </c>
      <c r="J118" s="11">
        <f t="shared" si="5"/>
        <v>0</v>
      </c>
    </row>
    <row r="119" spans="1:11" ht="20.5" x14ac:dyDescent="0.35">
      <c r="A119" s="12" t="s">
        <v>214</v>
      </c>
      <c r="B119" s="7" t="s">
        <v>215</v>
      </c>
      <c r="C119" s="8">
        <v>28.87</v>
      </c>
      <c r="D119" s="9">
        <v>0</v>
      </c>
      <c r="E119" s="9">
        <v>1</v>
      </c>
      <c r="F119" s="13"/>
      <c r="G119" s="18"/>
      <c r="H119" s="11">
        <f t="shared" si="3"/>
        <v>0</v>
      </c>
      <c r="I119" s="11">
        <f t="shared" si="4"/>
        <v>0</v>
      </c>
      <c r="J119" s="11">
        <f t="shared" si="5"/>
        <v>0</v>
      </c>
    </row>
    <row r="120" spans="1:11" ht="20.5" x14ac:dyDescent="0.35">
      <c r="A120" s="12" t="s">
        <v>216</v>
      </c>
      <c r="B120" s="7" t="s">
        <v>217</v>
      </c>
      <c r="C120" s="8">
        <v>38.729999999999997</v>
      </c>
      <c r="D120" s="9">
        <v>1</v>
      </c>
      <c r="E120" s="9">
        <v>0</v>
      </c>
      <c r="F120" s="13" t="s">
        <v>223</v>
      </c>
      <c r="G120" s="18"/>
      <c r="H120" s="11">
        <f t="shared" si="3"/>
        <v>0</v>
      </c>
      <c r="I120" s="11">
        <f t="shared" si="4"/>
        <v>0</v>
      </c>
      <c r="J120" s="11">
        <f t="shared" si="5"/>
        <v>0</v>
      </c>
      <c r="K120" s="39">
        <f>J120*(1-D3)</f>
        <v>0</v>
      </c>
    </row>
    <row r="121" spans="1:11" ht="41" x14ac:dyDescent="0.35">
      <c r="A121" s="12" t="s">
        <v>218</v>
      </c>
      <c r="B121" s="7" t="s">
        <v>219</v>
      </c>
      <c r="C121" s="8">
        <v>6.91</v>
      </c>
      <c r="D121" s="9">
        <v>0</v>
      </c>
      <c r="E121" s="9">
        <v>1</v>
      </c>
      <c r="F121" s="13"/>
      <c r="G121" s="18"/>
      <c r="H121" s="11">
        <f t="shared" si="3"/>
        <v>0</v>
      </c>
      <c r="I121" s="11">
        <f t="shared" si="4"/>
        <v>0</v>
      </c>
      <c r="J121" s="11">
        <f t="shared" si="5"/>
        <v>0</v>
      </c>
    </row>
    <row r="122" spans="1:11" ht="164" x14ac:dyDescent="0.35">
      <c r="A122" s="12" t="s">
        <v>220</v>
      </c>
      <c r="B122" s="7" t="s">
        <v>221</v>
      </c>
      <c r="C122" s="8">
        <v>250.41</v>
      </c>
      <c r="D122" s="9">
        <v>0</v>
      </c>
      <c r="E122" s="9">
        <v>1</v>
      </c>
      <c r="F122" s="13"/>
      <c r="G122" s="18"/>
      <c r="H122" s="11">
        <f t="shared" si="3"/>
        <v>0</v>
      </c>
      <c r="I122" s="11">
        <f t="shared" si="4"/>
        <v>0</v>
      </c>
      <c r="J122" s="11">
        <f t="shared" si="5"/>
        <v>0</v>
      </c>
    </row>
    <row r="126" spans="1:11" x14ac:dyDescent="0.35">
      <c r="C126" s="18" t="s">
        <v>20</v>
      </c>
      <c r="D126" s="15">
        <f>'Dettaglio Allegato 4'!I70</f>
        <v>51353.1784692</v>
      </c>
    </row>
    <row r="127" spans="1:11" x14ac:dyDescent="0.35">
      <c r="C127" s="18" t="s">
        <v>225</v>
      </c>
      <c r="D127" s="15">
        <f>J3</f>
        <v>14652.678469199998</v>
      </c>
    </row>
    <row r="128" spans="1:11" x14ac:dyDescent="0.35">
      <c r="C128" s="18" t="s">
        <v>226</v>
      </c>
      <c r="D128" s="15">
        <f>H3+D133+D134+D135</f>
        <v>19174.065098499999</v>
      </c>
    </row>
    <row r="129" spans="2:7" x14ac:dyDescent="0.35">
      <c r="C129" s="13"/>
      <c r="D129" s="16"/>
    </row>
    <row r="130" spans="2:7" x14ac:dyDescent="0.35">
      <c r="C130" s="18" t="s">
        <v>227</v>
      </c>
      <c r="D130" s="17">
        <f>D127/D126</f>
        <v>0.28533148104918582</v>
      </c>
    </row>
    <row r="131" spans="2:7" x14ac:dyDescent="0.35">
      <c r="C131" s="18" t="s">
        <v>228</v>
      </c>
      <c r="D131" s="19">
        <f>D128/D126</f>
        <v>0.37337640376047981</v>
      </c>
    </row>
    <row r="132" spans="2:7" x14ac:dyDescent="0.35">
      <c r="C132" s="13"/>
      <c r="D132" s="16"/>
    </row>
    <row r="133" spans="2:7" x14ac:dyDescent="0.35">
      <c r="C133" s="18" t="s">
        <v>248</v>
      </c>
      <c r="D133" s="40">
        <f>SUMIF('Dettaglio Allegato 4'!B2:B114,"*-I*",'Dettaglio Allegato 4'!I2:I114)</f>
        <v>3915.4500000000003</v>
      </c>
    </row>
    <row r="134" spans="2:7" x14ac:dyDescent="0.35">
      <c r="C134" s="18" t="s">
        <v>252</v>
      </c>
      <c r="D134" s="40">
        <f>SUMIF('Dettaglio Allegato 4'!C3:C115,"*config*",'Dettaglio Allegato 4'!I3:I115)</f>
        <v>1081.5999999999999</v>
      </c>
    </row>
    <row r="135" spans="2:7" x14ac:dyDescent="0.35">
      <c r="C135" s="18" t="s">
        <v>253</v>
      </c>
      <c r="D135" s="41">
        <f>'Dettaglio Allegato 4'!J69+'Dettaglio Allegato 4'!K69+'Dettaglio Allegato 4'!L69+'Dettaglio Allegato 4'!M69</f>
        <v>1602.3600000000001</v>
      </c>
    </row>
    <row r="136" spans="2:7" ht="20.5" x14ac:dyDescent="0.35">
      <c r="C136" s="18" t="s">
        <v>254</v>
      </c>
      <c r="D136" s="30">
        <f>SUMIF('Dettaglio Allegato 4'!C4:C115,"*fornitur*",'Dettaglio Allegato 4'!I4:I115)</f>
        <v>25385.57</v>
      </c>
    </row>
    <row r="137" spans="2:7" ht="20.5" x14ac:dyDescent="0.35">
      <c r="C137" s="18" t="s">
        <v>255</v>
      </c>
      <c r="D137" s="30">
        <f>SUMIF('Dettaglio Allegato 4'!C3:C115,"*certific*",'Dettaglio Allegato 4'!I3:I115)</f>
        <v>0</v>
      </c>
    </row>
    <row r="138" spans="2:7" ht="20.5" x14ac:dyDescent="0.35">
      <c r="C138" s="18" t="s">
        <v>256</v>
      </c>
      <c r="D138" s="30">
        <f>SUMIF('Dettaglio Allegato 4'!C3:C115,"*monitorag*",'Dettaglio Allegato 4'!I3:I115)</f>
        <v>0</v>
      </c>
    </row>
    <row r="140" spans="2:7" ht="20.5" x14ac:dyDescent="0.35">
      <c r="B140" s="31"/>
      <c r="C140" s="34"/>
      <c r="D140" s="34"/>
      <c r="E140" s="34"/>
      <c r="F140" s="34"/>
      <c r="G140" s="35"/>
    </row>
    <row r="141" spans="2:7" ht="20.5" x14ac:dyDescent="0.35">
      <c r="B141" s="31"/>
      <c r="C141" s="32"/>
      <c r="D141" s="33"/>
      <c r="E141" s="34"/>
      <c r="F141" s="34"/>
      <c r="G141" s="35"/>
    </row>
    <row r="142" spans="2:7" ht="21" thickBot="1" x14ac:dyDescent="0.4">
      <c r="B142" s="31"/>
      <c r="C142" s="34"/>
      <c r="D142" s="42" t="s">
        <v>240</v>
      </c>
      <c r="E142" s="43" t="s">
        <v>241</v>
      </c>
      <c r="F142" s="34"/>
      <c r="G142" s="35"/>
    </row>
    <row r="143" spans="2:7" ht="21" thickBot="1" x14ac:dyDescent="0.4">
      <c r="B143" s="44" t="s">
        <v>242</v>
      </c>
      <c r="C143" s="45" t="s">
        <v>258</v>
      </c>
      <c r="D143" s="46">
        <f>D153*(1-80%)</f>
        <v>0</v>
      </c>
      <c r="E143" s="47">
        <f>E153*(1-80%)</f>
        <v>11950.399999999998</v>
      </c>
      <c r="F143" s="48">
        <f>SUM(K101:K117)+K120</f>
        <v>12083.5803882</v>
      </c>
      <c r="G143" s="49">
        <f>F143</f>
        <v>12083.5803882</v>
      </c>
    </row>
    <row r="144" spans="2:7" ht="21" thickBot="1" x14ac:dyDescent="0.4">
      <c r="B144" s="44"/>
      <c r="C144" s="45"/>
      <c r="D144" s="46"/>
      <c r="E144" s="47"/>
      <c r="F144" s="45"/>
      <c r="G144" s="60"/>
    </row>
    <row r="145" spans="2:7" ht="20.5" x14ac:dyDescent="0.35">
      <c r="B145" s="87" t="s">
        <v>243</v>
      </c>
      <c r="C145" s="50" t="s">
        <v>244</v>
      </c>
      <c r="D145" s="76">
        <f>D153*(1-90%)</f>
        <v>0</v>
      </c>
      <c r="E145" s="90">
        <f>E153*(1-90%)</f>
        <v>5975.1999999999989</v>
      </c>
      <c r="F145" s="51">
        <f>D135</f>
        <v>1602.3600000000001</v>
      </c>
      <c r="G145" s="85">
        <f>F145+F146+F147</f>
        <v>2683.96</v>
      </c>
    </row>
    <row r="146" spans="2:7" ht="20.5" x14ac:dyDescent="0.35">
      <c r="B146" s="88"/>
      <c r="C146" s="37" t="s">
        <v>245</v>
      </c>
      <c r="D146" s="77"/>
      <c r="E146" s="91"/>
      <c r="F146" s="38">
        <f>D134</f>
        <v>1081.5999999999999</v>
      </c>
      <c r="G146" s="86"/>
    </row>
    <row r="147" spans="2:7" ht="20.5" x14ac:dyDescent="0.35">
      <c r="B147" s="88"/>
      <c r="C147" s="37" t="s">
        <v>251</v>
      </c>
      <c r="D147" s="77"/>
      <c r="E147" s="91"/>
      <c r="F147" s="38">
        <f>D137</f>
        <v>0</v>
      </c>
      <c r="G147" s="86"/>
    </row>
    <row r="148" spans="2:7" s="29" customFormat="1" ht="20.5" x14ac:dyDescent="0.35">
      <c r="B148" s="88"/>
      <c r="C148" s="37" t="s">
        <v>246</v>
      </c>
      <c r="D148" s="77"/>
      <c r="E148" s="91"/>
      <c r="F148" s="38">
        <f>D138</f>
        <v>0</v>
      </c>
      <c r="G148" s="86"/>
    </row>
    <row r="149" spans="2:7" ht="21" thickBot="1" x14ac:dyDescent="0.4">
      <c r="B149" s="89"/>
      <c r="C149" s="52" t="s">
        <v>257</v>
      </c>
      <c r="D149" s="78"/>
      <c r="E149" s="92"/>
      <c r="F149" s="53"/>
      <c r="G149" s="54"/>
    </row>
    <row r="150" spans="2:7" ht="20.5" x14ac:dyDescent="0.35">
      <c r="B150" s="73" t="s">
        <v>247</v>
      </c>
      <c r="C150" s="50" t="s">
        <v>248</v>
      </c>
      <c r="D150" s="76">
        <f>D153-D145-D143</f>
        <v>0</v>
      </c>
      <c r="E150" s="79">
        <f>E153-E143-E145</f>
        <v>41826.400000000009</v>
      </c>
      <c r="F150" s="51">
        <f>D133</f>
        <v>3915.4500000000003</v>
      </c>
      <c r="G150" s="82">
        <f>F150+F151+F152</f>
        <v>31870.118081000001</v>
      </c>
    </row>
    <row r="151" spans="2:7" ht="20.5" x14ac:dyDescent="0.35">
      <c r="B151" s="74"/>
      <c r="C151" s="36" t="s">
        <v>249</v>
      </c>
      <c r="D151" s="77"/>
      <c r="E151" s="80"/>
      <c r="F151" s="38">
        <f>D136</f>
        <v>25385.57</v>
      </c>
      <c r="G151" s="83"/>
    </row>
    <row r="152" spans="2:7" ht="21" thickBot="1" x14ac:dyDescent="0.4">
      <c r="B152" s="75"/>
      <c r="C152" s="52" t="s">
        <v>259</v>
      </c>
      <c r="D152" s="78"/>
      <c r="E152" s="81"/>
      <c r="F152" s="53">
        <f>J3-F143</f>
        <v>2569.0980809999983</v>
      </c>
      <c r="G152" s="84"/>
    </row>
    <row r="153" spans="2:7" ht="21" thickBot="1" x14ac:dyDescent="0.4">
      <c r="B153" s="55" t="s">
        <v>250</v>
      </c>
      <c r="C153" s="56"/>
      <c r="D153" s="57"/>
      <c r="E153" s="58">
        <v>59752</v>
      </c>
      <c r="F153" s="56"/>
      <c r="G153" s="59">
        <v>50993.9</v>
      </c>
    </row>
    <row r="161" spans="4:4" x14ac:dyDescent="0.35">
      <c r="D161" s="2"/>
    </row>
  </sheetData>
  <autoFilter ref="A4:J122" xr:uid="{00000000-0001-0000-0200-000000000000}"/>
  <mergeCells count="14">
    <mergeCell ref="B150:B152"/>
    <mergeCell ref="D150:D152"/>
    <mergeCell ref="E150:E152"/>
    <mergeCell ref="G150:G152"/>
    <mergeCell ref="G145:G148"/>
    <mergeCell ref="B145:B149"/>
    <mergeCell ref="D145:D149"/>
    <mergeCell ref="E145:E149"/>
    <mergeCell ref="A1:C1"/>
    <mergeCell ref="A2:C2"/>
    <mergeCell ref="A3:C3"/>
    <mergeCell ref="D1:G1"/>
    <mergeCell ref="D2:G2"/>
    <mergeCell ref="D3:G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Allegato 4</vt:lpstr>
      <vt:lpstr>Dettaglio Allegato 4</vt:lpstr>
      <vt:lpstr>Dettaglio DEI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Windows User</cp:lastModifiedBy>
  <dcterms:created xsi:type="dcterms:W3CDTF">2022-02-01T06:34:32Z</dcterms:created>
  <dcterms:modified xsi:type="dcterms:W3CDTF">2022-04-13T09:38:01Z</dcterms:modified>
</cp:coreProperties>
</file>